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ESTBUILD\DOKUMENTY 2024\projekty\Orlí 30 dílna\Odevzdání\pdf\"/>
    </mc:Choice>
  </mc:AlternateContent>
  <xr:revisionPtr revIDLastSave="0" documentId="13_ncr:1_{907DA7E4-97F2-4C4E-BF69-E4999DC7DC54}" xr6:coauthVersionLast="47" xr6:coauthVersionMax="47" xr10:uidLastSave="{00000000-0000-0000-0000-000000000000}"/>
  <bookViews>
    <workbookView xWindow="-96" yWindow="0" windowWidth="30912" windowHeight="1665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240809 01 Pol" sheetId="12" r:id="rId4"/>
    <sheet name="240809 02 Pol" sheetId="13" r:id="rId5"/>
    <sheet name="Rekapitulace" sheetId="14" r:id="rId6"/>
    <sheet name="Rozpočet" sheetId="15" r:id="rId7"/>
    <sheet name="Parametry" sheetId="16" r:id="rId8"/>
  </sheets>
  <externalReferences>
    <externalReference r:id="rId9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'240809 01 Pol'!$1:$7</definedName>
    <definedName name="_xlnm.Print_Titles" localSheetId="4">'240809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'240809 01 Pol'!$A$1:$Y$365</definedName>
    <definedName name="_xlnm.Print_Area" localSheetId="4">'240809 02 Pol'!$A$1:$Y$140</definedName>
    <definedName name="_xlnm.Print_Area" localSheetId="1">Stavba!$A$1:$J$89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330" i="12" l="1"/>
  <c r="E50" i="15"/>
  <c r="E83" i="15"/>
  <c r="E73" i="15"/>
  <c r="J55" i="15"/>
  <c r="E56" i="15" s="1"/>
  <c r="J56" i="15" s="1"/>
  <c r="G330" i="12"/>
  <c r="M330" i="12" s="1"/>
  <c r="J90" i="15"/>
  <c r="I90" i="15"/>
  <c r="H88" i="15"/>
  <c r="H87" i="15"/>
  <c r="H86" i="15"/>
  <c r="H89" i="15" s="1"/>
  <c r="C36" i="14" s="1"/>
  <c r="J83" i="15"/>
  <c r="I83" i="15"/>
  <c r="I82" i="15"/>
  <c r="H82" i="15"/>
  <c r="E82" i="15"/>
  <c r="J82" i="15" s="1"/>
  <c r="I81" i="15"/>
  <c r="H81" i="15"/>
  <c r="E81" i="15"/>
  <c r="J81" i="15" s="1"/>
  <c r="I80" i="15"/>
  <c r="H80" i="15"/>
  <c r="E80" i="15"/>
  <c r="J80" i="15" s="1"/>
  <c r="I79" i="15"/>
  <c r="H79" i="15"/>
  <c r="E79" i="15"/>
  <c r="J79" i="15" s="1"/>
  <c r="I78" i="15"/>
  <c r="H78" i="15"/>
  <c r="E78" i="15"/>
  <c r="I77" i="15"/>
  <c r="H77" i="15"/>
  <c r="E77" i="15"/>
  <c r="J73" i="15"/>
  <c r="I73" i="15"/>
  <c r="I72" i="15"/>
  <c r="H72" i="15"/>
  <c r="E72" i="15"/>
  <c r="J72" i="15" s="1"/>
  <c r="I71" i="15"/>
  <c r="H71" i="15"/>
  <c r="E71" i="15"/>
  <c r="J71" i="15" s="1"/>
  <c r="I70" i="15"/>
  <c r="H70" i="15"/>
  <c r="E70" i="15"/>
  <c r="J70" i="15" s="1"/>
  <c r="I69" i="15"/>
  <c r="H69" i="15"/>
  <c r="E69" i="15"/>
  <c r="I68" i="15"/>
  <c r="H68" i="15"/>
  <c r="E68" i="15"/>
  <c r="J68" i="15" s="1"/>
  <c r="I67" i="15"/>
  <c r="H67" i="15"/>
  <c r="E67" i="15"/>
  <c r="J67" i="15" s="1"/>
  <c r="I66" i="15"/>
  <c r="H66" i="15"/>
  <c r="E66" i="15"/>
  <c r="J66" i="15" s="1"/>
  <c r="I65" i="15"/>
  <c r="H65" i="15"/>
  <c r="E65" i="15"/>
  <c r="J65" i="15" s="1"/>
  <c r="I64" i="15"/>
  <c r="H64" i="15"/>
  <c r="E64" i="15"/>
  <c r="J64" i="15" s="1"/>
  <c r="I63" i="15"/>
  <c r="H63" i="15"/>
  <c r="E63" i="15"/>
  <c r="J63" i="15" s="1"/>
  <c r="I62" i="15"/>
  <c r="H62" i="15"/>
  <c r="J62" i="15" s="1"/>
  <c r="E62" i="15"/>
  <c r="I61" i="15"/>
  <c r="H61" i="15"/>
  <c r="E61" i="15"/>
  <c r="J61" i="15" s="1"/>
  <c r="I60" i="15"/>
  <c r="H60" i="15"/>
  <c r="E60" i="15"/>
  <c r="I56" i="15"/>
  <c r="I55" i="15"/>
  <c r="H55" i="15"/>
  <c r="E55" i="15"/>
  <c r="I54" i="15"/>
  <c r="H54" i="15"/>
  <c r="H57" i="15" s="1"/>
  <c r="C33" i="14" s="1"/>
  <c r="E54" i="15"/>
  <c r="I50" i="15"/>
  <c r="I49" i="15"/>
  <c r="H49" i="15"/>
  <c r="E49" i="15"/>
  <c r="J49" i="15" s="1"/>
  <c r="I46" i="15"/>
  <c r="H46" i="15"/>
  <c r="E46" i="15"/>
  <c r="I45" i="15"/>
  <c r="H45" i="15"/>
  <c r="E45" i="15"/>
  <c r="J45" i="15" s="1"/>
  <c r="I43" i="15"/>
  <c r="H43" i="15"/>
  <c r="E43" i="15"/>
  <c r="I42" i="15"/>
  <c r="H42" i="15"/>
  <c r="E42" i="15"/>
  <c r="J42" i="15" s="1"/>
  <c r="J41" i="15"/>
  <c r="I41" i="15"/>
  <c r="I40" i="15"/>
  <c r="H40" i="15"/>
  <c r="E40" i="15"/>
  <c r="J40" i="15" s="1"/>
  <c r="I39" i="15"/>
  <c r="H39" i="15"/>
  <c r="E39" i="15"/>
  <c r="I38" i="15"/>
  <c r="H38" i="15"/>
  <c r="E38" i="15"/>
  <c r="J38" i="15" s="1"/>
  <c r="J37" i="15"/>
  <c r="I37" i="15"/>
  <c r="I36" i="15"/>
  <c r="H36" i="15"/>
  <c r="E36" i="15"/>
  <c r="J36" i="15" s="1"/>
  <c r="I35" i="15"/>
  <c r="H35" i="15"/>
  <c r="E35" i="15"/>
  <c r="J35" i="15" s="1"/>
  <c r="I34" i="15"/>
  <c r="H34" i="15"/>
  <c r="E34" i="15"/>
  <c r="J34" i="15" s="1"/>
  <c r="I33" i="15"/>
  <c r="H33" i="15"/>
  <c r="E33" i="15"/>
  <c r="J32" i="15"/>
  <c r="I32" i="15"/>
  <c r="I31" i="15"/>
  <c r="H31" i="15"/>
  <c r="E31" i="15"/>
  <c r="J31" i="15" s="1"/>
  <c r="I29" i="15"/>
  <c r="H29" i="15"/>
  <c r="J29" i="15" s="1"/>
  <c r="E29" i="15"/>
  <c r="I27" i="15"/>
  <c r="H27" i="15"/>
  <c r="E27" i="15"/>
  <c r="I26" i="15"/>
  <c r="H26" i="15"/>
  <c r="E26" i="15"/>
  <c r="I25" i="15"/>
  <c r="H25" i="15"/>
  <c r="E25" i="15"/>
  <c r="I24" i="15"/>
  <c r="H24" i="15"/>
  <c r="E24" i="15"/>
  <c r="I22" i="15"/>
  <c r="H22" i="15"/>
  <c r="E22" i="15"/>
  <c r="I21" i="15"/>
  <c r="H21" i="15"/>
  <c r="E21" i="15"/>
  <c r="J21" i="15" s="1"/>
  <c r="J20" i="15"/>
  <c r="I20" i="15"/>
  <c r="I19" i="15"/>
  <c r="H19" i="15"/>
  <c r="E19" i="15"/>
  <c r="J19" i="15" s="1"/>
  <c r="I18" i="15"/>
  <c r="H18" i="15"/>
  <c r="E18" i="15"/>
  <c r="J16" i="15"/>
  <c r="I16" i="15"/>
  <c r="I15" i="15"/>
  <c r="H15" i="15"/>
  <c r="E15" i="15"/>
  <c r="J15" i="15" s="1"/>
  <c r="I14" i="15"/>
  <c r="H14" i="15"/>
  <c r="E14" i="15"/>
  <c r="J14" i="15" s="1"/>
  <c r="I12" i="15"/>
  <c r="H12" i="15"/>
  <c r="E12" i="15"/>
  <c r="J12" i="15" s="1"/>
  <c r="I10" i="15"/>
  <c r="H10" i="15"/>
  <c r="E10" i="15"/>
  <c r="J10" i="15" s="1"/>
  <c r="I8" i="15"/>
  <c r="H8" i="15"/>
  <c r="E8" i="15"/>
  <c r="I7" i="15"/>
  <c r="H7" i="15"/>
  <c r="E7" i="15"/>
  <c r="J7" i="15" s="1"/>
  <c r="I5" i="15"/>
  <c r="H5" i="15"/>
  <c r="E5" i="15"/>
  <c r="I4" i="15"/>
  <c r="H4" i="15"/>
  <c r="E4" i="15"/>
  <c r="J4" i="15" s="1"/>
  <c r="J3" i="15"/>
  <c r="I3" i="15"/>
  <c r="C26" i="14"/>
  <c r="B26" i="14"/>
  <c r="C10" i="14"/>
  <c r="C9" i="14"/>
  <c r="C11" i="14" s="1"/>
  <c r="G9" i="13"/>
  <c r="G8" i="13" s="1"/>
  <c r="I9" i="13"/>
  <c r="I8" i="13" s="1"/>
  <c r="K9" i="13"/>
  <c r="K8" i="13" s="1"/>
  <c r="O9" i="13"/>
  <c r="O8" i="13" s="1"/>
  <c r="Q9" i="13"/>
  <c r="Q8" i="13" s="1"/>
  <c r="V9" i="13"/>
  <c r="G10" i="13"/>
  <c r="I10" i="13"/>
  <c r="K10" i="13"/>
  <c r="M10" i="13"/>
  <c r="O10" i="13"/>
  <c r="Q10" i="13"/>
  <c r="V10" i="13"/>
  <c r="V8" i="13" s="1"/>
  <c r="G11" i="13"/>
  <c r="M11" i="13" s="1"/>
  <c r="I11" i="13"/>
  <c r="K11" i="13"/>
  <c r="O11" i="13"/>
  <c r="Q11" i="13"/>
  <c r="V11" i="13"/>
  <c r="G12" i="13"/>
  <c r="I55" i="1" s="1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I15" i="13"/>
  <c r="G16" i="13"/>
  <c r="I16" i="13"/>
  <c r="K16" i="13"/>
  <c r="K15" i="13" s="1"/>
  <c r="M16" i="13"/>
  <c r="O16" i="13"/>
  <c r="O15" i="13" s="1"/>
  <c r="Q16" i="13"/>
  <c r="Q15" i="13" s="1"/>
  <c r="V16" i="13"/>
  <c r="V15" i="13" s="1"/>
  <c r="G26" i="13"/>
  <c r="M26" i="13" s="1"/>
  <c r="I26" i="13"/>
  <c r="K26" i="13"/>
  <c r="O26" i="13"/>
  <c r="Q26" i="13"/>
  <c r="V26" i="13"/>
  <c r="G39" i="13"/>
  <c r="M39" i="13" s="1"/>
  <c r="I39" i="13"/>
  <c r="K39" i="13"/>
  <c r="O39" i="13"/>
  <c r="Q39" i="13"/>
  <c r="V39" i="13"/>
  <c r="G40" i="13"/>
  <c r="I40" i="13"/>
  <c r="K40" i="13"/>
  <c r="M40" i="13"/>
  <c r="O40" i="13"/>
  <c r="Q40" i="13"/>
  <c r="V40" i="13"/>
  <c r="I53" i="13"/>
  <c r="G54" i="13"/>
  <c r="G53" i="13" s="1"/>
  <c r="I54" i="13"/>
  <c r="K54" i="13"/>
  <c r="K53" i="13" s="1"/>
  <c r="M54" i="13"/>
  <c r="O54" i="13"/>
  <c r="Q54" i="13"/>
  <c r="V54" i="13"/>
  <c r="G67" i="13"/>
  <c r="I67" i="13"/>
  <c r="K67" i="13"/>
  <c r="M67" i="13"/>
  <c r="O67" i="13"/>
  <c r="O53" i="13" s="1"/>
  <c r="Q67" i="13"/>
  <c r="Q53" i="13" s="1"/>
  <c r="V67" i="13"/>
  <c r="V53" i="13" s="1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2" i="13"/>
  <c r="M72" i="13" s="1"/>
  <c r="I72" i="13"/>
  <c r="K72" i="13"/>
  <c r="O72" i="13"/>
  <c r="Q72" i="13"/>
  <c r="V72" i="13"/>
  <c r="G74" i="13"/>
  <c r="I74" i="13"/>
  <c r="K74" i="13"/>
  <c r="M74" i="13"/>
  <c r="O74" i="13"/>
  <c r="Q74" i="13"/>
  <c r="V74" i="13"/>
  <c r="G76" i="13"/>
  <c r="I76" i="13"/>
  <c r="K76" i="13"/>
  <c r="M76" i="13"/>
  <c r="O76" i="13"/>
  <c r="Q76" i="13"/>
  <c r="V76" i="13"/>
  <c r="G79" i="13"/>
  <c r="G78" i="13" s="1"/>
  <c r="I79" i="13"/>
  <c r="I78" i="13" s="1"/>
  <c r="K79" i="13"/>
  <c r="K78" i="13" s="1"/>
  <c r="O79" i="13"/>
  <c r="O78" i="13" s="1"/>
  <c r="Q79" i="13"/>
  <c r="V79" i="13"/>
  <c r="G80" i="13"/>
  <c r="I80" i="13"/>
  <c r="K80" i="13"/>
  <c r="M80" i="13"/>
  <c r="O80" i="13"/>
  <c r="Q80" i="13"/>
  <c r="Q78" i="13" s="1"/>
  <c r="V80" i="13"/>
  <c r="V78" i="13" s="1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I87" i="13"/>
  <c r="G88" i="13"/>
  <c r="I88" i="13"/>
  <c r="K88" i="13"/>
  <c r="K87" i="13" s="1"/>
  <c r="M88" i="13"/>
  <c r="O88" i="13"/>
  <c r="O87" i="13" s="1"/>
  <c r="Q88" i="13"/>
  <c r="Q87" i="13" s="1"/>
  <c r="V88" i="13"/>
  <c r="V87" i="13" s="1"/>
  <c r="G89" i="13"/>
  <c r="M89" i="13" s="1"/>
  <c r="I89" i="13"/>
  <c r="K89" i="13"/>
  <c r="O89" i="13"/>
  <c r="Q89" i="13"/>
  <c r="V89" i="13"/>
  <c r="I90" i="13"/>
  <c r="K90" i="13"/>
  <c r="G91" i="13"/>
  <c r="G90" i="13" s="1"/>
  <c r="I91" i="13"/>
  <c r="K91" i="13"/>
  <c r="M91" i="13"/>
  <c r="M90" i="13" s="1"/>
  <c r="O91" i="13"/>
  <c r="O90" i="13" s="1"/>
  <c r="Q91" i="13"/>
  <c r="Q90" i="13" s="1"/>
  <c r="V91" i="13"/>
  <c r="V90" i="13" s="1"/>
  <c r="I93" i="13"/>
  <c r="G94" i="13"/>
  <c r="G93" i="13" s="1"/>
  <c r="I94" i="13"/>
  <c r="K94" i="13"/>
  <c r="K93" i="13" s="1"/>
  <c r="M94" i="13"/>
  <c r="O94" i="13"/>
  <c r="Q94" i="13"/>
  <c r="V94" i="13"/>
  <c r="G110" i="13"/>
  <c r="M110" i="13" s="1"/>
  <c r="I110" i="13"/>
  <c r="K110" i="13"/>
  <c r="O110" i="13"/>
  <c r="O93" i="13" s="1"/>
  <c r="Q110" i="13"/>
  <c r="Q93" i="13" s="1"/>
  <c r="V110" i="13"/>
  <c r="V93" i="13" s="1"/>
  <c r="G112" i="13"/>
  <c r="M112" i="13" s="1"/>
  <c r="I112" i="13"/>
  <c r="K112" i="13"/>
  <c r="O112" i="13"/>
  <c r="Q112" i="13"/>
  <c r="V112" i="13"/>
  <c r="G127" i="13"/>
  <c r="I127" i="13"/>
  <c r="K127" i="13"/>
  <c r="M127" i="13"/>
  <c r="O127" i="13"/>
  <c r="Q127" i="13"/>
  <c r="V127" i="13"/>
  <c r="AE130" i="13"/>
  <c r="F42" i="1" s="1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M11" i="12" s="1"/>
  <c r="I11" i="12"/>
  <c r="K11" i="12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I17" i="12"/>
  <c r="G18" i="12"/>
  <c r="M18" i="12" s="1"/>
  <c r="M17" i="12" s="1"/>
  <c r="I18" i="12"/>
  <c r="K18" i="12"/>
  <c r="K17" i="12" s="1"/>
  <c r="O18" i="12"/>
  <c r="O17" i="12" s="1"/>
  <c r="Q18" i="12"/>
  <c r="Q17" i="12" s="1"/>
  <c r="V18" i="12"/>
  <c r="V17" i="12" s="1"/>
  <c r="O19" i="12"/>
  <c r="Q19" i="12"/>
  <c r="V19" i="12"/>
  <c r="G20" i="12"/>
  <c r="M20" i="12" s="1"/>
  <c r="I20" i="12"/>
  <c r="I19" i="12" s="1"/>
  <c r="K20" i="12"/>
  <c r="K19" i="12" s="1"/>
  <c r="O20" i="12"/>
  <c r="Q20" i="12"/>
  <c r="V20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I24" i="12"/>
  <c r="K24" i="12"/>
  <c r="G25" i="12"/>
  <c r="G24" i="12" s="1"/>
  <c r="I25" i="12"/>
  <c r="K25" i="12"/>
  <c r="M25" i="12"/>
  <c r="M24" i="12" s="1"/>
  <c r="O25" i="12"/>
  <c r="O24" i="12" s="1"/>
  <c r="Q25" i="12"/>
  <c r="Q24" i="12" s="1"/>
  <c r="V25" i="12"/>
  <c r="V24" i="12" s="1"/>
  <c r="G30" i="12"/>
  <c r="I30" i="12"/>
  <c r="K30" i="12"/>
  <c r="M30" i="12"/>
  <c r="O30" i="12"/>
  <c r="Q30" i="12"/>
  <c r="V30" i="12"/>
  <c r="G34" i="12"/>
  <c r="I34" i="12"/>
  <c r="K34" i="12"/>
  <c r="M34" i="12"/>
  <c r="O34" i="12"/>
  <c r="Q34" i="12"/>
  <c r="V34" i="12"/>
  <c r="G38" i="12"/>
  <c r="I38" i="12"/>
  <c r="K38" i="12"/>
  <c r="M38" i="12"/>
  <c r="O38" i="12"/>
  <c r="Q38" i="12"/>
  <c r="V38" i="12"/>
  <c r="G47" i="12"/>
  <c r="I47" i="12"/>
  <c r="K47" i="12"/>
  <c r="M47" i="12"/>
  <c r="O47" i="12"/>
  <c r="Q47" i="12"/>
  <c r="V47" i="12"/>
  <c r="G55" i="12"/>
  <c r="I55" i="12"/>
  <c r="K55" i="12"/>
  <c r="M55" i="12"/>
  <c r="O55" i="12"/>
  <c r="Q55" i="12"/>
  <c r="V55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7" i="12"/>
  <c r="I67" i="12"/>
  <c r="I66" i="12" s="1"/>
  <c r="K67" i="12"/>
  <c r="K66" i="12" s="1"/>
  <c r="M67" i="12"/>
  <c r="O67" i="12"/>
  <c r="O66" i="12" s="1"/>
  <c r="Q67" i="12"/>
  <c r="Q66" i="12" s="1"/>
  <c r="V67" i="12"/>
  <c r="V66" i="12" s="1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K82" i="12"/>
  <c r="O82" i="12"/>
  <c r="Q82" i="12"/>
  <c r="V82" i="12"/>
  <c r="G83" i="12"/>
  <c r="M83" i="12" s="1"/>
  <c r="M82" i="12" s="1"/>
  <c r="I83" i="12"/>
  <c r="I82" i="12" s="1"/>
  <c r="K83" i="12"/>
  <c r="O83" i="12"/>
  <c r="Q83" i="12"/>
  <c r="V83" i="12"/>
  <c r="G84" i="12"/>
  <c r="I84" i="12"/>
  <c r="K84" i="12"/>
  <c r="M84" i="12"/>
  <c r="O84" i="12"/>
  <c r="Q84" i="12"/>
  <c r="V84" i="12"/>
  <c r="O85" i="12"/>
  <c r="Q85" i="12"/>
  <c r="V85" i="12"/>
  <c r="G86" i="12"/>
  <c r="M86" i="12" s="1"/>
  <c r="M85" i="12" s="1"/>
  <c r="I86" i="12"/>
  <c r="I85" i="12" s="1"/>
  <c r="K86" i="12"/>
  <c r="K85" i="12" s="1"/>
  <c r="O86" i="12"/>
  <c r="Q86" i="12"/>
  <c r="V86" i="12"/>
  <c r="G89" i="12"/>
  <c r="G88" i="12" s="1"/>
  <c r="I62" i="1" s="1"/>
  <c r="I89" i="12"/>
  <c r="I88" i="12" s="1"/>
  <c r="K89" i="12"/>
  <c r="K88" i="12" s="1"/>
  <c r="M89" i="12"/>
  <c r="M88" i="12" s="1"/>
  <c r="O89" i="12"/>
  <c r="O88" i="12" s="1"/>
  <c r="Q89" i="12"/>
  <c r="Q88" i="12" s="1"/>
  <c r="V89" i="12"/>
  <c r="V88" i="12" s="1"/>
  <c r="G91" i="12"/>
  <c r="I91" i="12"/>
  <c r="K91" i="12"/>
  <c r="M91" i="12"/>
  <c r="O91" i="12"/>
  <c r="Q91" i="12"/>
  <c r="V91" i="12"/>
  <c r="G94" i="12"/>
  <c r="I94" i="12"/>
  <c r="I93" i="12" s="1"/>
  <c r="K94" i="12"/>
  <c r="K93" i="12" s="1"/>
  <c r="M94" i="12"/>
  <c r="O94" i="12"/>
  <c r="O93" i="12" s="1"/>
  <c r="Q94" i="12"/>
  <c r="Q93" i="12" s="1"/>
  <c r="V94" i="12"/>
  <c r="V93" i="12" s="1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I108" i="12"/>
  <c r="K108" i="12"/>
  <c r="M108" i="12"/>
  <c r="O108" i="12"/>
  <c r="Q108" i="12"/>
  <c r="V108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3" i="12"/>
  <c r="I113" i="12"/>
  <c r="K113" i="12"/>
  <c r="M113" i="12"/>
  <c r="O113" i="12"/>
  <c r="Q113" i="12"/>
  <c r="V113" i="12"/>
  <c r="G115" i="12"/>
  <c r="I115" i="12"/>
  <c r="K115" i="12"/>
  <c r="M115" i="12"/>
  <c r="O115" i="12"/>
  <c r="Q115" i="12"/>
  <c r="V115" i="12"/>
  <c r="I117" i="12"/>
  <c r="G118" i="12"/>
  <c r="M118" i="12" s="1"/>
  <c r="M117" i="12" s="1"/>
  <c r="I118" i="12"/>
  <c r="K118" i="12"/>
  <c r="K117" i="12" s="1"/>
  <c r="O118" i="12"/>
  <c r="O117" i="12" s="1"/>
  <c r="Q118" i="12"/>
  <c r="Q117" i="12" s="1"/>
  <c r="V118" i="12"/>
  <c r="V117" i="12" s="1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G122" i="12" s="1"/>
  <c r="I65" i="1" s="1"/>
  <c r="I123" i="12"/>
  <c r="I122" i="12" s="1"/>
  <c r="K123" i="12"/>
  <c r="K122" i="12" s="1"/>
  <c r="M123" i="12"/>
  <c r="M122" i="12" s="1"/>
  <c r="O123" i="12"/>
  <c r="O122" i="12" s="1"/>
  <c r="Q123" i="12"/>
  <c r="Q122" i="12" s="1"/>
  <c r="V123" i="12"/>
  <c r="V122" i="12" s="1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Q126" i="12"/>
  <c r="V126" i="12"/>
  <c r="G127" i="12"/>
  <c r="G126" i="12" s="1"/>
  <c r="I66" i="1" s="1"/>
  <c r="I127" i="12"/>
  <c r="I126" i="12" s="1"/>
  <c r="K127" i="12"/>
  <c r="K126" i="12" s="1"/>
  <c r="O127" i="12"/>
  <c r="O126" i="12" s="1"/>
  <c r="Q127" i="12"/>
  <c r="V127" i="12"/>
  <c r="G128" i="12"/>
  <c r="I128" i="12"/>
  <c r="K128" i="12"/>
  <c r="M128" i="12"/>
  <c r="O128" i="12"/>
  <c r="Q128" i="12"/>
  <c r="V128" i="12"/>
  <c r="G130" i="12"/>
  <c r="I130" i="12"/>
  <c r="I129" i="12" s="1"/>
  <c r="K130" i="12"/>
  <c r="K129" i="12" s="1"/>
  <c r="M130" i="12"/>
  <c r="O130" i="12"/>
  <c r="O129" i="12" s="1"/>
  <c r="Q130" i="12"/>
  <c r="Q129" i="12" s="1"/>
  <c r="V130" i="12"/>
  <c r="G132" i="12"/>
  <c r="I132" i="12"/>
  <c r="K132" i="12"/>
  <c r="M132" i="12"/>
  <c r="O132" i="12"/>
  <c r="Q132" i="12"/>
  <c r="V132" i="12"/>
  <c r="G134" i="12"/>
  <c r="I134" i="12"/>
  <c r="K134" i="12"/>
  <c r="M134" i="12"/>
  <c r="O134" i="12"/>
  <c r="Q134" i="12"/>
  <c r="V134" i="12"/>
  <c r="G140" i="12"/>
  <c r="I140" i="12"/>
  <c r="K140" i="12"/>
  <c r="M140" i="12"/>
  <c r="O140" i="12"/>
  <c r="Q140" i="12"/>
  <c r="V140" i="12"/>
  <c r="V129" i="12" s="1"/>
  <c r="G142" i="12"/>
  <c r="I142" i="12"/>
  <c r="I141" i="12" s="1"/>
  <c r="K142" i="12"/>
  <c r="K141" i="12" s="1"/>
  <c r="M142" i="12"/>
  <c r="O142" i="12"/>
  <c r="O141" i="12" s="1"/>
  <c r="Q142" i="12"/>
  <c r="Q141" i="12" s="1"/>
  <c r="V142" i="12"/>
  <c r="V141" i="12" s="1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5" i="12"/>
  <c r="G154" i="12" s="1"/>
  <c r="I69" i="1" s="1"/>
  <c r="I155" i="12"/>
  <c r="I154" i="12" s="1"/>
  <c r="K155" i="12"/>
  <c r="K154" i="12" s="1"/>
  <c r="M155" i="12"/>
  <c r="M154" i="12" s="1"/>
  <c r="O155" i="12"/>
  <c r="O154" i="12" s="1"/>
  <c r="Q155" i="12"/>
  <c r="Q154" i="12" s="1"/>
  <c r="V155" i="12"/>
  <c r="V154" i="12" s="1"/>
  <c r="I156" i="12"/>
  <c r="K156" i="12"/>
  <c r="G157" i="12"/>
  <c r="M157" i="12" s="1"/>
  <c r="I157" i="12"/>
  <c r="K157" i="12"/>
  <c r="O157" i="12"/>
  <c r="O156" i="12" s="1"/>
  <c r="Q157" i="12"/>
  <c r="Q156" i="12" s="1"/>
  <c r="V157" i="12"/>
  <c r="V156" i="12" s="1"/>
  <c r="G158" i="12"/>
  <c r="I158" i="12"/>
  <c r="K158" i="12"/>
  <c r="M158" i="12"/>
  <c r="O158" i="12"/>
  <c r="Q158" i="12"/>
  <c r="V158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I162" i="12"/>
  <c r="K162" i="12"/>
  <c r="M162" i="12"/>
  <c r="O162" i="12"/>
  <c r="Q162" i="12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G168" i="12"/>
  <c r="I168" i="12"/>
  <c r="K168" i="12"/>
  <c r="M168" i="12"/>
  <c r="O168" i="12"/>
  <c r="Q168" i="12"/>
  <c r="V168" i="12"/>
  <c r="G173" i="12"/>
  <c r="I173" i="12"/>
  <c r="K173" i="12"/>
  <c r="O173" i="12"/>
  <c r="Q173" i="12"/>
  <c r="V173" i="12"/>
  <c r="G175" i="12"/>
  <c r="M175" i="12" s="1"/>
  <c r="I175" i="12"/>
  <c r="I174" i="12" s="1"/>
  <c r="K175" i="12"/>
  <c r="K174" i="12" s="1"/>
  <c r="O175" i="12"/>
  <c r="O174" i="12" s="1"/>
  <c r="Q175" i="12"/>
  <c r="Q174" i="12" s="1"/>
  <c r="V175" i="12"/>
  <c r="V174" i="12" s="1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5" i="12"/>
  <c r="I185" i="12"/>
  <c r="K185" i="12"/>
  <c r="M185" i="12"/>
  <c r="O185" i="12"/>
  <c r="Q185" i="12"/>
  <c r="V185" i="12"/>
  <c r="G186" i="12"/>
  <c r="I186" i="12"/>
  <c r="K186" i="12"/>
  <c r="M186" i="12"/>
  <c r="O186" i="12"/>
  <c r="Q186" i="12"/>
  <c r="V186" i="12"/>
  <c r="G191" i="12"/>
  <c r="I191" i="12"/>
  <c r="K191" i="12"/>
  <c r="M191" i="12"/>
  <c r="O191" i="12"/>
  <c r="Q191" i="12"/>
  <c r="V191" i="12"/>
  <c r="G193" i="12"/>
  <c r="I193" i="12"/>
  <c r="K193" i="12"/>
  <c r="M193" i="12"/>
  <c r="O193" i="12"/>
  <c r="Q193" i="12"/>
  <c r="V193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9" i="12"/>
  <c r="I199" i="12"/>
  <c r="I198" i="12" s="1"/>
  <c r="K199" i="12"/>
  <c r="K198" i="12" s="1"/>
  <c r="M199" i="12"/>
  <c r="O199" i="12"/>
  <c r="O198" i="12" s="1"/>
  <c r="Q199" i="12"/>
  <c r="Q198" i="12" s="1"/>
  <c r="V199" i="12"/>
  <c r="V198" i="12" s="1"/>
  <c r="G200" i="12"/>
  <c r="M200" i="12" s="1"/>
  <c r="I200" i="12"/>
  <c r="K200" i="12"/>
  <c r="O200" i="12"/>
  <c r="Q200" i="12"/>
  <c r="V200" i="12"/>
  <c r="G201" i="12"/>
  <c r="I201" i="12"/>
  <c r="K201" i="12"/>
  <c r="M201" i="12"/>
  <c r="O201" i="12"/>
  <c r="Q201" i="12"/>
  <c r="V201" i="12"/>
  <c r="G202" i="12"/>
  <c r="I202" i="12"/>
  <c r="K202" i="12"/>
  <c r="M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I211" i="12"/>
  <c r="K211" i="12"/>
  <c r="M211" i="12"/>
  <c r="O211" i="12"/>
  <c r="Q211" i="12"/>
  <c r="V211" i="12"/>
  <c r="G212" i="12"/>
  <c r="I212" i="12"/>
  <c r="K212" i="12"/>
  <c r="M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I214" i="12"/>
  <c r="K214" i="12"/>
  <c r="M214" i="12"/>
  <c r="O214" i="12"/>
  <c r="Q214" i="12"/>
  <c r="V214" i="12"/>
  <c r="G215" i="12"/>
  <c r="I215" i="12"/>
  <c r="K215" i="12"/>
  <c r="M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I217" i="12"/>
  <c r="K217" i="12"/>
  <c r="M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4" i="12"/>
  <c r="I224" i="12"/>
  <c r="I223" i="12" s="1"/>
  <c r="K224" i="12"/>
  <c r="K223" i="12" s="1"/>
  <c r="M224" i="12"/>
  <c r="O224" i="12"/>
  <c r="O223" i="12" s="1"/>
  <c r="Q224" i="12"/>
  <c r="Q223" i="12" s="1"/>
  <c r="V224" i="12"/>
  <c r="V223" i="12" s="1"/>
  <c r="G225" i="12"/>
  <c r="M225" i="12" s="1"/>
  <c r="I225" i="12"/>
  <c r="K225" i="12"/>
  <c r="O225" i="12"/>
  <c r="Q225" i="12"/>
  <c r="V225" i="12"/>
  <c r="G227" i="12"/>
  <c r="I227" i="12"/>
  <c r="I226" i="12" s="1"/>
  <c r="K227" i="12"/>
  <c r="K226" i="12" s="1"/>
  <c r="M227" i="12"/>
  <c r="O227" i="12"/>
  <c r="O226" i="12" s="1"/>
  <c r="Q227" i="12"/>
  <c r="Q226" i="12" s="1"/>
  <c r="V227" i="12"/>
  <c r="V226" i="12" s="1"/>
  <c r="G228" i="12"/>
  <c r="M228" i="12" s="1"/>
  <c r="I228" i="12"/>
  <c r="K228" i="12"/>
  <c r="O228" i="12"/>
  <c r="Q228" i="12"/>
  <c r="V228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1" i="12"/>
  <c r="M231" i="12" s="1"/>
  <c r="I231" i="12"/>
  <c r="K231" i="12"/>
  <c r="O231" i="12"/>
  <c r="Q231" i="12"/>
  <c r="V231" i="12"/>
  <c r="G232" i="12"/>
  <c r="I232" i="12"/>
  <c r="K232" i="12"/>
  <c r="M232" i="12"/>
  <c r="O232" i="12"/>
  <c r="Q232" i="12"/>
  <c r="V232" i="12"/>
  <c r="G233" i="12"/>
  <c r="I233" i="12"/>
  <c r="K233" i="12"/>
  <c r="M233" i="12"/>
  <c r="O233" i="12"/>
  <c r="Q233" i="12"/>
  <c r="V233" i="12"/>
  <c r="G234" i="12"/>
  <c r="M234" i="12" s="1"/>
  <c r="I234" i="12"/>
  <c r="K234" i="12"/>
  <c r="O234" i="12"/>
  <c r="Q234" i="12"/>
  <c r="V234" i="12"/>
  <c r="G236" i="12"/>
  <c r="I236" i="12"/>
  <c r="I235" i="12" s="1"/>
  <c r="K236" i="12"/>
  <c r="K235" i="12" s="1"/>
  <c r="M236" i="12"/>
  <c r="O236" i="12"/>
  <c r="O235" i="12" s="1"/>
  <c r="Q236" i="12"/>
  <c r="Q235" i="12" s="1"/>
  <c r="V236" i="12"/>
  <c r="V235" i="12" s="1"/>
  <c r="G237" i="12"/>
  <c r="I237" i="12"/>
  <c r="K237" i="12"/>
  <c r="M237" i="12"/>
  <c r="O237" i="12"/>
  <c r="Q237" i="12"/>
  <c r="V237" i="12"/>
  <c r="G239" i="12"/>
  <c r="G238" i="12" s="1"/>
  <c r="I77" i="1" s="1"/>
  <c r="I239" i="12"/>
  <c r="I238" i="12" s="1"/>
  <c r="K239" i="12"/>
  <c r="K238" i="12" s="1"/>
  <c r="M239" i="12"/>
  <c r="O239" i="12"/>
  <c r="O238" i="12" s="1"/>
  <c r="Q239" i="12"/>
  <c r="Q238" i="12" s="1"/>
  <c r="V239" i="12"/>
  <c r="V238" i="12" s="1"/>
  <c r="G240" i="12"/>
  <c r="I240" i="12"/>
  <c r="K240" i="12"/>
  <c r="M240" i="12"/>
  <c r="O240" i="12"/>
  <c r="Q240" i="12"/>
  <c r="V240" i="12"/>
  <c r="G241" i="12"/>
  <c r="I241" i="12"/>
  <c r="K241" i="12"/>
  <c r="M241" i="12"/>
  <c r="O241" i="12"/>
  <c r="Q241" i="12"/>
  <c r="V241" i="12"/>
  <c r="G242" i="12"/>
  <c r="I242" i="12"/>
  <c r="K242" i="12"/>
  <c r="M242" i="12"/>
  <c r="O242" i="12"/>
  <c r="Q242" i="12"/>
  <c r="V242" i="12"/>
  <c r="G243" i="12"/>
  <c r="I243" i="12"/>
  <c r="K243" i="12"/>
  <c r="M243" i="12"/>
  <c r="O243" i="12"/>
  <c r="Q243" i="12"/>
  <c r="V243" i="12"/>
  <c r="G244" i="12"/>
  <c r="M244" i="12" s="1"/>
  <c r="I244" i="12"/>
  <c r="K244" i="12"/>
  <c r="O244" i="12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I248" i="12"/>
  <c r="K248" i="12"/>
  <c r="M248" i="12"/>
  <c r="O248" i="12"/>
  <c r="Q248" i="12"/>
  <c r="V248" i="12"/>
  <c r="O249" i="12"/>
  <c r="Q249" i="12"/>
  <c r="V249" i="12"/>
  <c r="G250" i="12"/>
  <c r="I250" i="12"/>
  <c r="I249" i="12" s="1"/>
  <c r="K250" i="12"/>
  <c r="K249" i="12" s="1"/>
  <c r="M250" i="12"/>
  <c r="O250" i="12"/>
  <c r="Q250" i="12"/>
  <c r="V250" i="12"/>
  <c r="G251" i="12"/>
  <c r="I251" i="12"/>
  <c r="K251" i="12"/>
  <c r="M251" i="12"/>
  <c r="O251" i="12"/>
  <c r="Q251" i="12"/>
  <c r="V251" i="12"/>
  <c r="G252" i="12"/>
  <c r="I252" i="12"/>
  <c r="K252" i="12"/>
  <c r="M252" i="12"/>
  <c r="O252" i="12"/>
  <c r="Q252" i="12"/>
  <c r="V252" i="12"/>
  <c r="I253" i="12"/>
  <c r="K253" i="12"/>
  <c r="O253" i="12"/>
  <c r="G254" i="12"/>
  <c r="I254" i="12"/>
  <c r="K254" i="12"/>
  <c r="M254" i="12"/>
  <c r="O254" i="12"/>
  <c r="Q254" i="12"/>
  <c r="Q253" i="12" s="1"/>
  <c r="V254" i="12"/>
  <c r="V253" i="12" s="1"/>
  <c r="G255" i="12"/>
  <c r="I255" i="12"/>
  <c r="K255" i="12"/>
  <c r="M255" i="12"/>
  <c r="O255" i="12"/>
  <c r="Q255" i="12"/>
  <c r="V255" i="12"/>
  <c r="G256" i="12"/>
  <c r="I256" i="12"/>
  <c r="K256" i="12"/>
  <c r="M256" i="12"/>
  <c r="O256" i="12"/>
  <c r="Q256" i="12"/>
  <c r="V256" i="12"/>
  <c r="G257" i="12"/>
  <c r="I257" i="12"/>
  <c r="K257" i="12"/>
  <c r="M257" i="12"/>
  <c r="O257" i="12"/>
  <c r="Q257" i="12"/>
  <c r="V257" i="12"/>
  <c r="G258" i="12"/>
  <c r="I258" i="12"/>
  <c r="K258" i="12"/>
  <c r="M258" i="12"/>
  <c r="O258" i="12"/>
  <c r="Q258" i="12"/>
  <c r="V258" i="12"/>
  <c r="G259" i="12"/>
  <c r="I259" i="12"/>
  <c r="K259" i="12"/>
  <c r="M259" i="12"/>
  <c r="O259" i="12"/>
  <c r="Q259" i="12"/>
  <c r="V259" i="12"/>
  <c r="G260" i="12"/>
  <c r="I260" i="12"/>
  <c r="K260" i="12"/>
  <c r="M260" i="12"/>
  <c r="O260" i="12"/>
  <c r="Q260" i="12"/>
  <c r="V260" i="12"/>
  <c r="G261" i="12"/>
  <c r="I261" i="12"/>
  <c r="K261" i="12"/>
  <c r="M261" i="12"/>
  <c r="O261" i="12"/>
  <c r="Q261" i="12"/>
  <c r="V261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G265" i="12"/>
  <c r="I265" i="12"/>
  <c r="I264" i="12" s="1"/>
  <c r="K265" i="12"/>
  <c r="K264" i="12" s="1"/>
  <c r="M265" i="12"/>
  <c r="O265" i="12"/>
  <c r="O264" i="12" s="1"/>
  <c r="Q265" i="12"/>
  <c r="Q264" i="12" s="1"/>
  <c r="V265" i="12"/>
  <c r="V264" i="12" s="1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G269" i="12"/>
  <c r="I269" i="12"/>
  <c r="K269" i="12"/>
  <c r="M269" i="12"/>
  <c r="O269" i="12"/>
  <c r="Q269" i="12"/>
  <c r="V269" i="12"/>
  <c r="G270" i="12"/>
  <c r="M270" i="12" s="1"/>
  <c r="I270" i="12"/>
  <c r="K270" i="12"/>
  <c r="O270" i="12"/>
  <c r="Q270" i="12"/>
  <c r="V270" i="12"/>
  <c r="G276" i="12"/>
  <c r="I276" i="12"/>
  <c r="K276" i="12"/>
  <c r="M276" i="12"/>
  <c r="O276" i="12"/>
  <c r="Q276" i="12"/>
  <c r="V276" i="12"/>
  <c r="V277" i="12"/>
  <c r="G278" i="12"/>
  <c r="I278" i="12"/>
  <c r="I277" i="12" s="1"/>
  <c r="K278" i="12"/>
  <c r="K277" i="12" s="1"/>
  <c r="M278" i="12"/>
  <c r="O278" i="12"/>
  <c r="Q278" i="12"/>
  <c r="V278" i="12"/>
  <c r="G280" i="12"/>
  <c r="I280" i="12"/>
  <c r="K280" i="12"/>
  <c r="M280" i="12"/>
  <c r="O280" i="12"/>
  <c r="Q280" i="12"/>
  <c r="V280" i="12"/>
  <c r="G282" i="12"/>
  <c r="I282" i="12"/>
  <c r="K282" i="12"/>
  <c r="M282" i="12"/>
  <c r="O282" i="12"/>
  <c r="Q282" i="12"/>
  <c r="V282" i="12"/>
  <c r="G284" i="12"/>
  <c r="I284" i="12"/>
  <c r="K284" i="12"/>
  <c r="M284" i="12"/>
  <c r="O284" i="12"/>
  <c r="O277" i="12" s="1"/>
  <c r="Q284" i="12"/>
  <c r="V284" i="12"/>
  <c r="G289" i="12"/>
  <c r="I289" i="12"/>
  <c r="K289" i="12"/>
  <c r="M289" i="12"/>
  <c r="O289" i="12"/>
  <c r="Q289" i="12"/>
  <c r="V289" i="12"/>
  <c r="G291" i="12"/>
  <c r="I291" i="12"/>
  <c r="K291" i="12"/>
  <c r="M291" i="12"/>
  <c r="O291" i="12"/>
  <c r="Q291" i="12"/>
  <c r="V291" i="12"/>
  <c r="G293" i="12"/>
  <c r="I293" i="12"/>
  <c r="K293" i="12"/>
  <c r="M293" i="12"/>
  <c r="O293" i="12"/>
  <c r="Q293" i="12"/>
  <c r="Q277" i="12" s="1"/>
  <c r="V293" i="12"/>
  <c r="G295" i="12"/>
  <c r="I295" i="12"/>
  <c r="K295" i="12"/>
  <c r="M295" i="12"/>
  <c r="O295" i="12"/>
  <c r="Q295" i="12"/>
  <c r="V295" i="12"/>
  <c r="G297" i="12"/>
  <c r="I297" i="12"/>
  <c r="K297" i="12"/>
  <c r="M297" i="12"/>
  <c r="O297" i="12"/>
  <c r="Q297" i="12"/>
  <c r="V297" i="12"/>
  <c r="K298" i="12"/>
  <c r="O298" i="12"/>
  <c r="Q298" i="12"/>
  <c r="V298" i="12"/>
  <c r="G299" i="12"/>
  <c r="I299" i="12"/>
  <c r="K299" i="12"/>
  <c r="M299" i="12"/>
  <c r="O299" i="12"/>
  <c r="Q299" i="12"/>
  <c r="V299" i="12"/>
  <c r="G301" i="12"/>
  <c r="I301" i="12"/>
  <c r="K301" i="12"/>
  <c r="M301" i="12"/>
  <c r="O301" i="12"/>
  <c r="Q301" i="12"/>
  <c r="V301" i="12"/>
  <c r="G303" i="12"/>
  <c r="I303" i="12"/>
  <c r="K303" i="12"/>
  <c r="M303" i="12"/>
  <c r="O303" i="12"/>
  <c r="Q303" i="12"/>
  <c r="V303" i="12"/>
  <c r="G305" i="12"/>
  <c r="M305" i="12" s="1"/>
  <c r="I305" i="12"/>
  <c r="K305" i="12"/>
  <c r="O305" i="12"/>
  <c r="Q305" i="12"/>
  <c r="V305" i="12"/>
  <c r="G307" i="12"/>
  <c r="I307" i="12"/>
  <c r="K307" i="12"/>
  <c r="M307" i="12"/>
  <c r="O307" i="12"/>
  <c r="Q307" i="12"/>
  <c r="V307" i="12"/>
  <c r="G309" i="12"/>
  <c r="I309" i="12"/>
  <c r="K309" i="12"/>
  <c r="M309" i="12"/>
  <c r="O309" i="12"/>
  <c r="Q309" i="12"/>
  <c r="V309" i="12"/>
  <c r="G310" i="12"/>
  <c r="M310" i="12" s="1"/>
  <c r="I310" i="12"/>
  <c r="I298" i="12" s="1"/>
  <c r="K310" i="12"/>
  <c r="O310" i="12"/>
  <c r="Q310" i="12"/>
  <c r="V310" i="12"/>
  <c r="G312" i="12"/>
  <c r="I312" i="12"/>
  <c r="K312" i="12"/>
  <c r="M312" i="12"/>
  <c r="O312" i="12"/>
  <c r="Q312" i="12"/>
  <c r="V312" i="12"/>
  <c r="G314" i="12"/>
  <c r="I314" i="12"/>
  <c r="K314" i="12"/>
  <c r="M314" i="12"/>
  <c r="O314" i="12"/>
  <c r="Q314" i="12"/>
  <c r="V314" i="12"/>
  <c r="G315" i="12"/>
  <c r="I315" i="12"/>
  <c r="K315" i="12"/>
  <c r="G316" i="12"/>
  <c r="I316" i="12"/>
  <c r="K316" i="12"/>
  <c r="M316" i="12"/>
  <c r="M315" i="12" s="1"/>
  <c r="O316" i="12"/>
  <c r="O315" i="12" s="1"/>
  <c r="Q316" i="12"/>
  <c r="Q315" i="12" s="1"/>
  <c r="V316" i="12"/>
  <c r="V315" i="12" s="1"/>
  <c r="Q317" i="12"/>
  <c r="V317" i="12"/>
  <c r="G318" i="12"/>
  <c r="I318" i="12"/>
  <c r="I317" i="12" s="1"/>
  <c r="K318" i="12"/>
  <c r="K317" i="12" s="1"/>
  <c r="M318" i="12"/>
  <c r="O318" i="12"/>
  <c r="Q318" i="12"/>
  <c r="V318" i="12"/>
  <c r="G321" i="12"/>
  <c r="I321" i="12"/>
  <c r="K321" i="12"/>
  <c r="M321" i="12"/>
  <c r="O321" i="12"/>
  <c r="Q321" i="12"/>
  <c r="V321" i="12"/>
  <c r="G323" i="12"/>
  <c r="I323" i="12"/>
  <c r="K323" i="12"/>
  <c r="M323" i="12"/>
  <c r="O323" i="12"/>
  <c r="Q323" i="12"/>
  <c r="V323" i="12"/>
  <c r="G325" i="12"/>
  <c r="I325" i="12"/>
  <c r="K325" i="12"/>
  <c r="M325" i="12"/>
  <c r="O325" i="12"/>
  <c r="O317" i="12" s="1"/>
  <c r="Q325" i="12"/>
  <c r="V325" i="12"/>
  <c r="G328" i="12"/>
  <c r="I328" i="12"/>
  <c r="I327" i="12" s="1"/>
  <c r="K328" i="12"/>
  <c r="K327" i="12" s="1"/>
  <c r="M328" i="12"/>
  <c r="O328" i="12"/>
  <c r="O327" i="12" s="1"/>
  <c r="Q328" i="12"/>
  <c r="Q327" i="12" s="1"/>
  <c r="V328" i="12"/>
  <c r="V327" i="12" s="1"/>
  <c r="G329" i="12"/>
  <c r="I329" i="12"/>
  <c r="K329" i="12"/>
  <c r="M329" i="12"/>
  <c r="O329" i="12"/>
  <c r="Q329" i="12"/>
  <c r="V329" i="12"/>
  <c r="I330" i="12"/>
  <c r="K330" i="12"/>
  <c r="O330" i="12"/>
  <c r="Q330" i="12"/>
  <c r="V330" i="12"/>
  <c r="G331" i="12"/>
  <c r="I331" i="12"/>
  <c r="K331" i="12"/>
  <c r="M331" i="12"/>
  <c r="O331" i="12"/>
  <c r="Q331" i="12"/>
  <c r="V331" i="12"/>
  <c r="G332" i="12"/>
  <c r="I86" i="1" s="1"/>
  <c r="I332" i="12"/>
  <c r="K332" i="12"/>
  <c r="O332" i="12"/>
  <c r="Q332" i="12"/>
  <c r="V332" i="12"/>
  <c r="G333" i="12"/>
  <c r="I333" i="12"/>
  <c r="K333" i="12"/>
  <c r="M333" i="12"/>
  <c r="M332" i="12" s="1"/>
  <c r="O333" i="12"/>
  <c r="Q333" i="12"/>
  <c r="V333" i="12"/>
  <c r="G334" i="12"/>
  <c r="I334" i="12"/>
  <c r="K334" i="12"/>
  <c r="M334" i="12"/>
  <c r="O334" i="12"/>
  <c r="Q334" i="12"/>
  <c r="V334" i="12"/>
  <c r="G335" i="12"/>
  <c r="M335" i="12" s="1"/>
  <c r="I335" i="12"/>
  <c r="K335" i="12"/>
  <c r="O335" i="12"/>
  <c r="Q335" i="12"/>
  <c r="V335" i="12"/>
  <c r="G337" i="12"/>
  <c r="G336" i="12" s="1"/>
  <c r="I87" i="1" s="1"/>
  <c r="I337" i="12"/>
  <c r="I336" i="12" s="1"/>
  <c r="K337" i="12"/>
  <c r="K336" i="12" s="1"/>
  <c r="M337" i="12"/>
  <c r="O337" i="12"/>
  <c r="O336" i="12" s="1"/>
  <c r="Q337" i="12"/>
  <c r="Q336" i="12" s="1"/>
  <c r="V337" i="12"/>
  <c r="V336" i="12" s="1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I343" i="12"/>
  <c r="K343" i="12"/>
  <c r="M343" i="12"/>
  <c r="O343" i="12"/>
  <c r="Q343" i="12"/>
  <c r="V343" i="12"/>
  <c r="G344" i="12"/>
  <c r="I344" i="12"/>
  <c r="K344" i="12"/>
  <c r="M344" i="12"/>
  <c r="O344" i="12"/>
  <c r="Q344" i="12"/>
  <c r="V344" i="12"/>
  <c r="I345" i="12"/>
  <c r="K345" i="12"/>
  <c r="G346" i="12"/>
  <c r="M346" i="12" s="1"/>
  <c r="I346" i="12"/>
  <c r="K346" i="12"/>
  <c r="O346" i="12"/>
  <c r="O345" i="12" s="1"/>
  <c r="Q346" i="12"/>
  <c r="Q345" i="12" s="1"/>
  <c r="V346" i="12"/>
  <c r="V345" i="12" s="1"/>
  <c r="G347" i="12"/>
  <c r="I347" i="12"/>
  <c r="K347" i="12"/>
  <c r="M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I350" i="12"/>
  <c r="K350" i="12"/>
  <c r="M350" i="12"/>
  <c r="O350" i="12"/>
  <c r="Q350" i="12"/>
  <c r="V350" i="12"/>
  <c r="G351" i="12"/>
  <c r="I351" i="12"/>
  <c r="K351" i="12"/>
  <c r="M351" i="12"/>
  <c r="O351" i="12"/>
  <c r="Q351" i="12"/>
  <c r="V351" i="12"/>
  <c r="G352" i="12"/>
  <c r="I352" i="12"/>
  <c r="K352" i="12"/>
  <c r="M352" i="12"/>
  <c r="O352" i="12"/>
  <c r="Q352" i="12"/>
  <c r="V352" i="12"/>
  <c r="G353" i="12"/>
  <c r="I353" i="12"/>
  <c r="K353" i="12"/>
  <c r="M353" i="12"/>
  <c r="O353" i="12"/>
  <c r="Q353" i="12"/>
  <c r="V353" i="12"/>
  <c r="AE355" i="12"/>
  <c r="F41" i="1" s="1"/>
  <c r="I20" i="1"/>
  <c r="J28" i="1"/>
  <c r="J26" i="1"/>
  <c r="G38" i="1"/>
  <c r="F38" i="1"/>
  <c r="J23" i="1"/>
  <c r="J24" i="1"/>
  <c r="J25" i="1"/>
  <c r="J27" i="1"/>
  <c r="E24" i="1"/>
  <c r="E26" i="1"/>
  <c r="E57" i="15" l="1"/>
  <c r="B33" i="14" s="1"/>
  <c r="J26" i="15"/>
  <c r="H74" i="15"/>
  <c r="C34" i="14" s="1"/>
  <c r="J69" i="15"/>
  <c r="J39" i="15"/>
  <c r="J22" i="15"/>
  <c r="J54" i="15"/>
  <c r="J57" i="15" s="1"/>
  <c r="D86" i="15" s="1"/>
  <c r="J33" i="15"/>
  <c r="E84" i="15"/>
  <c r="J5" i="15"/>
  <c r="J43" i="15"/>
  <c r="E74" i="15"/>
  <c r="B34" i="14" s="1"/>
  <c r="J18" i="15"/>
  <c r="J78" i="15"/>
  <c r="J8" i="15"/>
  <c r="J46" i="15"/>
  <c r="I83" i="1"/>
  <c r="M79" i="13"/>
  <c r="M78" i="13" s="1"/>
  <c r="M9" i="13"/>
  <c r="M8" i="13" s="1"/>
  <c r="M345" i="12"/>
  <c r="M238" i="12"/>
  <c r="G17" i="12"/>
  <c r="I56" i="1" s="1"/>
  <c r="G117" i="12"/>
  <c r="I64" i="1" s="1"/>
  <c r="G141" i="12"/>
  <c r="I68" i="1" s="1"/>
  <c r="G345" i="12"/>
  <c r="I88" i="1" s="1"/>
  <c r="I19" i="1" s="1"/>
  <c r="G156" i="12"/>
  <c r="I70" i="1" s="1"/>
  <c r="G226" i="12"/>
  <c r="I75" i="1" s="1"/>
  <c r="M317" i="12"/>
  <c r="G198" i="12"/>
  <c r="I72" i="1" s="1"/>
  <c r="M129" i="12"/>
  <c r="G317" i="12"/>
  <c r="I84" i="1" s="1"/>
  <c r="G93" i="12"/>
  <c r="I63" i="1" s="1"/>
  <c r="M19" i="12"/>
  <c r="G66" i="12"/>
  <c r="I59" i="1" s="1"/>
  <c r="M235" i="12"/>
  <c r="G8" i="12"/>
  <c r="I54" i="1" s="1"/>
  <c r="M277" i="12"/>
  <c r="G264" i="12"/>
  <c r="I80" i="1" s="1"/>
  <c r="M223" i="12"/>
  <c r="M249" i="12"/>
  <c r="G235" i="12"/>
  <c r="I76" i="1" s="1"/>
  <c r="M298" i="12"/>
  <c r="G277" i="12"/>
  <c r="I81" i="1" s="1"/>
  <c r="G129" i="12"/>
  <c r="I67" i="1" s="1"/>
  <c r="G223" i="12"/>
  <c r="I74" i="1" s="1"/>
  <c r="G249" i="12"/>
  <c r="I78" i="1" s="1"/>
  <c r="M253" i="12"/>
  <c r="G174" i="12"/>
  <c r="I71" i="1" s="1"/>
  <c r="M127" i="12"/>
  <c r="M126" i="12" s="1"/>
  <c r="M327" i="12"/>
  <c r="G327" i="12"/>
  <c r="F39" i="1"/>
  <c r="F40" i="1"/>
  <c r="J27" i="15"/>
  <c r="J25" i="15"/>
  <c r="J24" i="15"/>
  <c r="H51" i="15"/>
  <c r="C32" i="14" s="1"/>
  <c r="I86" i="15"/>
  <c r="E86" i="15"/>
  <c r="B35" i="14"/>
  <c r="H84" i="15"/>
  <c r="M1" i="15"/>
  <c r="J50" i="15" s="1"/>
  <c r="J51" i="15" s="1"/>
  <c r="J60" i="15"/>
  <c r="J74" i="15" s="1"/>
  <c r="D87" i="15" s="1"/>
  <c r="J77" i="15"/>
  <c r="J84" i="15" s="1"/>
  <c r="D88" i="15" s="1"/>
  <c r="M93" i="13"/>
  <c r="M87" i="13"/>
  <c r="M15" i="13"/>
  <c r="M53" i="13"/>
  <c r="G87" i="13"/>
  <c r="I73" i="1" s="1"/>
  <c r="G15" i="13"/>
  <c r="G130" i="13" s="1"/>
  <c r="AF130" i="13"/>
  <c r="G42" i="1" s="1"/>
  <c r="H42" i="1" s="1"/>
  <c r="I42" i="1" s="1"/>
  <c r="M66" i="12"/>
  <c r="M264" i="12"/>
  <c r="M174" i="12"/>
  <c r="M141" i="12"/>
  <c r="M226" i="12"/>
  <c r="M93" i="12"/>
  <c r="M336" i="12"/>
  <c r="M198" i="12"/>
  <c r="M8" i="12"/>
  <c r="AF355" i="12"/>
  <c r="G253" i="12"/>
  <c r="I79" i="1" s="1"/>
  <c r="G82" i="12"/>
  <c r="I60" i="1" s="1"/>
  <c r="G85" i="12"/>
  <c r="I61" i="1" s="1"/>
  <c r="M173" i="12"/>
  <c r="M156" i="12" s="1"/>
  <c r="G298" i="12"/>
  <c r="I82" i="1" s="1"/>
  <c r="G19" i="12"/>
  <c r="I57" i="1" s="1"/>
  <c r="I58" i="1" l="1"/>
  <c r="I16" i="1"/>
  <c r="I17" i="1"/>
  <c r="G355" i="12"/>
  <c r="I85" i="1"/>
  <c r="G40" i="1"/>
  <c r="H40" i="1" s="1"/>
  <c r="I40" i="1" s="1"/>
  <c r="G39" i="1"/>
  <c r="H39" i="1" s="1"/>
  <c r="H43" i="1" s="1"/>
  <c r="G41" i="1"/>
  <c r="H41" i="1" s="1"/>
  <c r="I41" i="1" s="1"/>
  <c r="F43" i="1"/>
  <c r="E51" i="15"/>
  <c r="I87" i="15"/>
  <c r="E87" i="15"/>
  <c r="J87" i="15" s="1"/>
  <c r="C6" i="14"/>
  <c r="C35" i="14"/>
  <c r="I88" i="15"/>
  <c r="E88" i="15"/>
  <c r="J88" i="15" s="1"/>
  <c r="J86" i="15"/>
  <c r="G23" i="1" l="1"/>
  <c r="A23" i="1" s="1"/>
  <c r="G24" i="1" s="1"/>
  <c r="G43" i="1"/>
  <c r="G25" i="1" s="1"/>
  <c r="A25" i="1" s="1"/>
  <c r="I39" i="1"/>
  <c r="I43" i="1" s="1"/>
  <c r="I18" i="1"/>
  <c r="I21" i="1" s="1"/>
  <c r="I89" i="1"/>
  <c r="E89" i="15"/>
  <c r="J89" i="15"/>
  <c r="B32" i="14"/>
  <c r="C5" i="14"/>
  <c r="C8" i="14" s="1"/>
  <c r="A24" i="1" l="1"/>
  <c r="G26" i="1"/>
  <c r="A26" i="1"/>
  <c r="A27" i="1"/>
  <c r="G29" i="1" s="1"/>
  <c r="G27" i="1" s="1"/>
  <c r="J88" i="1"/>
  <c r="J79" i="1"/>
  <c r="J64" i="1"/>
  <c r="J77" i="1"/>
  <c r="J65" i="1"/>
  <c r="J76" i="1"/>
  <c r="J66" i="1"/>
  <c r="J75" i="1"/>
  <c r="J86" i="1"/>
  <c r="J78" i="1"/>
  <c r="J67" i="1"/>
  <c r="J74" i="1"/>
  <c r="J87" i="1"/>
  <c r="J73" i="1"/>
  <c r="J72" i="1"/>
  <c r="J71" i="1"/>
  <c r="J70" i="1"/>
  <c r="J57" i="1"/>
  <c r="J58" i="1"/>
  <c r="J56" i="1"/>
  <c r="J59" i="1"/>
  <c r="J85" i="1"/>
  <c r="J69" i="1"/>
  <c r="J60" i="1"/>
  <c r="J83" i="1"/>
  <c r="J62" i="1"/>
  <c r="J81" i="1"/>
  <c r="J80" i="1"/>
  <c r="J54" i="1"/>
  <c r="J55" i="1"/>
  <c r="J84" i="1"/>
  <c r="J61" i="1"/>
  <c r="J82" i="1"/>
  <c r="J68" i="1"/>
  <c r="J63" i="1"/>
  <c r="J41" i="1"/>
  <c r="J42" i="1"/>
  <c r="J40" i="1"/>
  <c r="J39" i="1"/>
  <c r="J43" i="1" s="1"/>
  <c r="G28" i="1"/>
  <c r="B36" i="14"/>
  <c r="B3" i="14"/>
  <c r="A29" i="1" l="1"/>
  <c r="J89" i="1"/>
  <c r="C4" i="14"/>
  <c r="C7" i="14" s="1"/>
  <c r="C12" i="14" s="1"/>
  <c r="B4" i="14"/>
  <c r="C20" i="14" l="1"/>
  <c r="C19" i="14"/>
  <c r="B7" i="14"/>
  <c r="C15" i="14" l="1"/>
  <c r="B12" i="14"/>
  <c r="C21" i="14"/>
  <c r="C14" i="14" l="1"/>
  <c r="C13" i="14"/>
  <c r="C16" i="14" l="1"/>
  <c r="C22" i="14" l="1"/>
  <c r="B25" i="14" s="1"/>
  <c r="C25" i="14" s="1"/>
  <c r="C24" i="14" l="1"/>
  <c r="C30" i="14" l="1"/>
  <c r="C29" i="14"/>
  <c r="C27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F4E157DC-7899-4A0E-8731-50C46F5CD0F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B009EB3-4402-4B79-9FC5-F0E6F940FF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 Vejtasa</author>
  </authors>
  <commentList>
    <comment ref="S6" authorId="0" shapeId="0" xr:uid="{C296D68F-3CC3-4FF6-A0D3-F319BD4FD68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576F16-7B03-4BA6-BD2E-DC4BE707517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<sst xmlns="http://schemas.openxmlformats.org/spreadsheetml/2006/main" count="3109" uniqueCount="954">
  <si>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</si>
  <si>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</si>
  <si>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</si>
  <si>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</si>
  <si>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</si>
  <si>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</si>
  <si>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</si>
  <si>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</si>
  <si>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</si>
  <si>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</si>
  <si>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</si>
  <si>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</si>
  <si>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</si>
  <si>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</si>
  <si>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</si>
  <si>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</si>
  <si>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</si>
  <si>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</si>
  <si>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</si>
  <si>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</si>
  <si>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</si>
  <si>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</si>
  <si>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</si>
  <si>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</si>
  <si>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</si>
  <si>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</si>
  <si>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</si>
  <si>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</si>
  <si>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</si>
  <si>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</si>
  <si>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</si>
  <si>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</si>
  <si>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</si>
  <si>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</si>
  <si>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</si>
  <si>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</si>
  <si>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</si>
  <si>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</si>
  <si>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</si>
  <si>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</si>
  <si>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</si>
  <si>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</si>
  <si>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</si>
  <si>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240628</t>
  </si>
  <si>
    <t>MMB</t>
  </si>
  <si>
    <t>Stavba</t>
  </si>
  <si>
    <t>240809</t>
  </si>
  <si>
    <t xml:space="preserve">Orlí 32 oprava místností pro údržbu </t>
  </si>
  <si>
    <t>01</t>
  </si>
  <si>
    <t xml:space="preserve">1NP </t>
  </si>
  <si>
    <t>02</t>
  </si>
  <si>
    <t>1PP</t>
  </si>
  <si>
    <t>Celkem za stavbu</t>
  </si>
  <si>
    <t>CZK</t>
  </si>
  <si>
    <t>#POPS</t>
  </si>
  <si>
    <t>Popis stavby: 240628 - MMB</t>
  </si>
  <si>
    <t>#POPO</t>
  </si>
  <si>
    <t xml:space="preserve">Popis objektu: 240809 - Orlí 32 oprava místností pro údržbu </t>
  </si>
  <si>
    <t>#POPR</t>
  </si>
  <si>
    <t xml:space="preserve">Popis rozpočtu: 01 - 1NP </t>
  </si>
  <si>
    <t>Popis rozpočtu: 02 - 1PP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</si>
  <si>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</si>
  <si>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</si>
  <si>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</si>
  <si>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</si>
  <si>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</si>
  <si>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</si>
  <si>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</si>
  <si>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</si>
  <si>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</si>
  <si>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</si>
  <si>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</si>
  <si>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</si>
  <si>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</si>
  <si>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</si>
  <si>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</si>
  <si>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</si>
  <si>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</si>
  <si>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</si>
  <si>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</si>
  <si>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</si>
  <si>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</si>
  <si>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</si>
  <si>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</si>
  <si>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</si>
  <si>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</si>
  <si>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</si>
  <si>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O01</t>
  </si>
  <si>
    <t>Ostatní</t>
  </si>
  <si>
    <t>711</t>
  </si>
  <si>
    <t>Izolace proti vodě</t>
  </si>
  <si>
    <t>713</t>
  </si>
  <si>
    <t>Izolace tepelné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</si>
  <si>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</si>
  <si>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</si>
  <si>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</si>
  <si>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</si>
  <si>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</si>
  <si>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</si>
  <si>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</si>
  <si>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</si>
  <si>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</si>
  <si>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</si>
  <si>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</si>
  <si>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</si>
  <si>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</si>
  <si>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</si>
  <si>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</si>
  <si>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</si>
  <si>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</si>
  <si>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</si>
  <si>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762</t>
  </si>
  <si>
    <t>Konstrukce tesařské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</si>
  <si>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</si>
  <si>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</si>
  <si>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</si>
  <si>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</si>
  <si>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</si>
  <si>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</si>
  <si>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</si>
  <si>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</si>
  <si>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</si>
  <si>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</si>
  <si>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</si>
  <si>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</si>
  <si>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</si>
  <si>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</si>
  <si>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</si>
  <si>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</si>
  <si>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</si>
  <si>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</si>
  <si>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</si>
  <si>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</si>
  <si>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</si>
  <si>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</si>
  <si>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</si>
  <si>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</si>
  <si>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</si>
  <si>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</si>
  <si>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</si>
  <si>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</si>
  <si>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</si>
  <si>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</si>
  <si>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</si>
  <si>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</si>
  <si>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</si>
  <si>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</si>
  <si>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</si>
  <si>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</si>
  <si>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</si>
  <si>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</si>
  <si>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</si>
  <si>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</si>
  <si>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</si>
  <si>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</si>
  <si>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</si>
  <si>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</si>
  <si>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</si>
  <si>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</si>
  <si>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</si>
  <si>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</si>
  <si>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</si>
  <si>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310235241RT2</t>
  </si>
  <si>
    <t>Zazdívka otvorů pl.0,0225 m2 cihlami, tl.zdi 30 cm s použitím suché maltové směsi</t>
  </si>
  <si>
    <t>kus</t>
  </si>
  <si>
    <t>RTS 24/ II</t>
  </si>
  <si>
    <t>Práce</t>
  </si>
  <si>
    <t>Běžná</t>
  </si>
  <si>
    <t>POL1_</t>
  </si>
  <si>
    <t>317235811RT2</t>
  </si>
  <si>
    <t>Doplnění zdiva  cihlami s použitím suché maltové směsi</t>
  </si>
  <si>
    <t>m3</t>
  </si>
  <si>
    <t>342255026R00</t>
  </si>
  <si>
    <t>Příčky z desek Ytong tl. 125 mm</t>
  </si>
  <si>
    <t>m2</t>
  </si>
  <si>
    <t>(3,5+1,7*2)*3,5</t>
  </si>
  <si>
    <t>VV</t>
  </si>
  <si>
    <t>346275115R00</t>
  </si>
  <si>
    <t>Přizdívky z desek Ytong tl. 150 mm</t>
  </si>
  <si>
    <t>2,5*3,5</t>
  </si>
  <si>
    <t>342267112R00</t>
  </si>
  <si>
    <t>Obklad trámů sádrokartonem třístranný do 0,5/0,5 m</t>
  </si>
  <si>
    <t>m</t>
  </si>
  <si>
    <t>3,5</t>
  </si>
  <si>
    <t>411200021RAA</t>
  </si>
  <si>
    <t>Zabetonování otvorů ve stropu do 1 m2 tloušťka 15 cm, bednění, výztuž</t>
  </si>
  <si>
    <t>Agregovaná položka</t>
  </si>
  <si>
    <t>POL2_</t>
  </si>
  <si>
    <t>342264513R00</t>
  </si>
  <si>
    <t>Revizní dvířka Promat do SDK podhledu, 300x300 mm</t>
  </si>
  <si>
    <t>416020118R00</t>
  </si>
  <si>
    <t>Podhledy SDK, kovová kce.HUT 1x deska RFI 15 mm</t>
  </si>
  <si>
    <t>9,4</t>
  </si>
  <si>
    <t>771578011R0X</t>
  </si>
  <si>
    <t>Spára strop- stěna, akrylem</t>
  </si>
  <si>
    <t>Vlastní</t>
  </si>
  <si>
    <t>RTS 23/ I</t>
  </si>
  <si>
    <t>602031121R00</t>
  </si>
  <si>
    <t>Omítka stěn jádrová  hrubá, ručně</t>
  </si>
  <si>
    <t>POL1_1</t>
  </si>
  <si>
    <t>172 : 5,48*2</t>
  </si>
  <si>
    <t>171 : 6,3*2</t>
  </si>
  <si>
    <t>170 : 4,46*2</t>
  </si>
  <si>
    <t>169 : 11,68*1,6</t>
  </si>
  <si>
    <t>602016195R00</t>
  </si>
  <si>
    <t>Penetrace hloubková stěn PROFI Silikat-Tiefengrund</t>
  </si>
  <si>
    <t>Odkaz na mn. položky pořadí 10 : 51,16800</t>
  </si>
  <si>
    <t>Odkaz na mn. položky pořadí 16 : 181,28800</t>
  </si>
  <si>
    <t>Odkaz na mn. položky pořadí 13 : 76,77000</t>
  </si>
  <si>
    <t>610991111R00</t>
  </si>
  <si>
    <t>Zakrývání výplní vnitřních otvorů</t>
  </si>
  <si>
    <t>dveře : 6*3,2</t>
  </si>
  <si>
    <t>2*2</t>
  </si>
  <si>
    <t>okna : 4*2,6</t>
  </si>
  <si>
    <t>611421231R00</t>
  </si>
  <si>
    <t>Oprava váp.omítek stropů do 10% plochy - štukových</t>
  </si>
  <si>
    <t>166 : 17,95</t>
  </si>
  <si>
    <t>165 : 22,5</t>
  </si>
  <si>
    <t>167 : 9,26</t>
  </si>
  <si>
    <t>172 : 1,62</t>
  </si>
  <si>
    <t>171 : 2,05</t>
  </si>
  <si>
    <t>169 : 1,19</t>
  </si>
  <si>
    <t>170 : 5,5</t>
  </si>
  <si>
    <t>168 : 16,7</t>
  </si>
  <si>
    <t>612409991RT2</t>
  </si>
  <si>
    <t>Začištění omítek kolem oken,dveří apod. s použitím suché maltové směsi</t>
  </si>
  <si>
    <t xml:space="preserve">nad obklady : </t>
  </si>
  <si>
    <t>172 : 5,48</t>
  </si>
  <si>
    <t>171 : 6,3</t>
  </si>
  <si>
    <t>170 : 4,46</t>
  </si>
  <si>
    <t>169 : 11,68</t>
  </si>
  <si>
    <t>kolem dveří : 2*5*2</t>
  </si>
  <si>
    <t>5*7,5*2</t>
  </si>
  <si>
    <t>612421637R00</t>
  </si>
  <si>
    <t>Omítka vnitřní zdiva, MVC, štuková</t>
  </si>
  <si>
    <t>172 : 5,48*1,6</t>
  </si>
  <si>
    <t>171 : 6,3*1,6</t>
  </si>
  <si>
    <t>170 : 4,46*1,6</t>
  </si>
  <si>
    <t>169 : 11,68*2</t>
  </si>
  <si>
    <t>612421231R00</t>
  </si>
  <si>
    <t>Oprava vápen.omítek stěn do 10 % pl. - štukových</t>
  </si>
  <si>
    <t>166 : 19,24*3,4</t>
  </si>
  <si>
    <t>165 : 20,84*3,4</t>
  </si>
  <si>
    <t>167 : 13,24*3,4</t>
  </si>
  <si>
    <t>612423521R00</t>
  </si>
  <si>
    <t>Omítka rýh stěn vápenná šířky do 15 cm, hladká</t>
  </si>
  <si>
    <t>612100010RA0</t>
  </si>
  <si>
    <t>Hrubá výplň rýh ve stěnách</t>
  </si>
  <si>
    <t>631313711R00</t>
  </si>
  <si>
    <t xml:space="preserve">Mazanina betonová tl. 8 - 12 cm C 25/30 </t>
  </si>
  <si>
    <t>Začátek provozního součtu</t>
  </si>
  <si>
    <t xml:space="preserve">  172 : 1,62</t>
  </si>
  <si>
    <t xml:space="preserve">  171 : 2,05</t>
  </si>
  <si>
    <t xml:space="preserve">  169 : 1,19</t>
  </si>
  <si>
    <t xml:space="preserve">  170 : 5,5</t>
  </si>
  <si>
    <t>Konec provozního součtu</t>
  </si>
  <si>
    <t>10,36*0,1</t>
  </si>
  <si>
    <t>631312141R00</t>
  </si>
  <si>
    <t>Doplnění rýh betonem v dosavadních mazaninách</t>
  </si>
  <si>
    <t>631362021R00</t>
  </si>
  <si>
    <t>Výztuž mazanin svařovanou sítí z drátů Kari</t>
  </si>
  <si>
    <t>t</t>
  </si>
  <si>
    <t>632418150R00</t>
  </si>
  <si>
    <t>Potěr ze SMS Baumit, ruční zpracování, tl. 50 mm</t>
  </si>
  <si>
    <t>642942111RT3</t>
  </si>
  <si>
    <t>Osazení zárubní dveřních ocelových, pl. do 2,5 m2 včetně dodávky zárubně 700 x 1970 x 100 mm</t>
  </si>
  <si>
    <t>642942111RT4</t>
  </si>
  <si>
    <t>Osazení zárubní dveřních ocelových, pl. do 2,5 m2 včetně dodávky zárubně  80 x 197 x 11 cm</t>
  </si>
  <si>
    <t>941955002R00</t>
  </si>
  <si>
    <t>Lešení lehké pomocné, výška podlahy do 1,9 m</t>
  </si>
  <si>
    <t>952901111R00</t>
  </si>
  <si>
    <t>Vyčištění budov o výšce podlaží do 4 m</t>
  </si>
  <si>
    <t>Odkaz na mn. položky pořadí 25 : 76,77000</t>
  </si>
  <si>
    <t>952902110R00</t>
  </si>
  <si>
    <t>Čištění zametáním v místnostech a chodbách</t>
  </si>
  <si>
    <t>Odkaz na mn. položky pořadí 26 : 76,77000*3</t>
  </si>
  <si>
    <t>963016111R00</t>
  </si>
  <si>
    <t>Demontáž podhledu SDK, kovová kce., 1xoplášť.12,5 mm</t>
  </si>
  <si>
    <t>3,49*2,8</t>
  </si>
  <si>
    <t>966068102R00</t>
  </si>
  <si>
    <t>Demontáž dřevěných konstrukcí horizontál</t>
  </si>
  <si>
    <t>968061125R00</t>
  </si>
  <si>
    <t>Vyvěšení dřevěných dveřních křídel pl. do 2 m2</t>
  </si>
  <si>
    <t>968072455R00</t>
  </si>
  <si>
    <t>Vybourání kovových dveřních zárubní pl. do 2 m2</t>
  </si>
  <si>
    <t>969021121R00</t>
  </si>
  <si>
    <t>Vybourání kanalizačního potrubí DN do 200 mm</t>
  </si>
  <si>
    <t>973031813R00</t>
  </si>
  <si>
    <t>Vysekání kapes pro zavázání příček tl. 15 cm</t>
  </si>
  <si>
    <t>3*3,4</t>
  </si>
  <si>
    <t>978012121R00</t>
  </si>
  <si>
    <t>Otlučení omítek vnitřních rákosov.stropů do 10 %</t>
  </si>
  <si>
    <t>978013121R00</t>
  </si>
  <si>
    <t>Otlučení omítek vnitřních stěn v rozsahu do 10 %</t>
  </si>
  <si>
    <t>978013191R00</t>
  </si>
  <si>
    <t>Otlučení omítek vnitřních stěn v rozsahu do 100 %</t>
  </si>
  <si>
    <t>(3,49+2,8)*3*3,4</t>
  </si>
  <si>
    <t>978059521R00</t>
  </si>
  <si>
    <t>Odsekání vnitřních obkladů stěn do 2 m2</t>
  </si>
  <si>
    <t>34</t>
  </si>
  <si>
    <t>722-21</t>
  </si>
  <si>
    <t>Zabezpečení proti prachu</t>
  </si>
  <si>
    <t>kpl</t>
  </si>
  <si>
    <t>Indiv</t>
  </si>
  <si>
    <t>POL1_7</t>
  </si>
  <si>
    <t>630900030RA0</t>
  </si>
  <si>
    <t>Vybourání dlažby a podkladního betonu</t>
  </si>
  <si>
    <t>Odkaz na mn. položky pořadí 22 : 10,36000</t>
  </si>
  <si>
    <t>962100013RA0</t>
  </si>
  <si>
    <t>Bourání nadzákladového zdiva z cihel plných</t>
  </si>
  <si>
    <t>3,4*(3,49+2,8)*1*0,15</t>
  </si>
  <si>
    <t>965200013RA0</t>
  </si>
  <si>
    <t>Bourání mazanin betonových s potěrem nebo teracem</t>
  </si>
  <si>
    <t>Odkaz na mn. položky pořadí 39 : 10,36000*0,1</t>
  </si>
  <si>
    <t>970231150R00</t>
  </si>
  <si>
    <t>Řezání cihelného zdiva hl. řezu 150 mm</t>
  </si>
  <si>
    <t>3,4*4</t>
  </si>
  <si>
    <t>974031122R00</t>
  </si>
  <si>
    <t>Vysekání rýh ve zdi cihelné 3 x 7 cm</t>
  </si>
  <si>
    <t>974031167R00</t>
  </si>
  <si>
    <t>Vysekání rýh ve zdi cihelné 15 x 30 cm</t>
  </si>
  <si>
    <t>999281148R00</t>
  </si>
  <si>
    <t>Přesun hmot pro opravy a údržbu do v. 12 m,nošením</t>
  </si>
  <si>
    <t>Přesun hmot</t>
  </si>
  <si>
    <t>POL7_</t>
  </si>
  <si>
    <t>999281196R00</t>
  </si>
  <si>
    <t>Přesun hmot, opravy a údržba, příplatek do 5 km</t>
  </si>
  <si>
    <t>999281199R00</t>
  </si>
  <si>
    <t>Přesun hmot, opravy a údržba, přípl. dalších 5 km</t>
  </si>
  <si>
    <t>0013</t>
  </si>
  <si>
    <t>konstrukce pro uchycení rozvodů</t>
  </si>
  <si>
    <t>0016</t>
  </si>
  <si>
    <t>Vyvážení a zaregulování otopné soustavy</t>
  </si>
  <si>
    <t>Specifikace</t>
  </si>
  <si>
    <t>POL3_0</t>
  </si>
  <si>
    <t>711140102R00</t>
  </si>
  <si>
    <t>Odstranění izolace proti vlhkosti na ploše vodorovné, asfaltové pásy přitavením, 2 vrstvy</t>
  </si>
  <si>
    <t>Odkaz na mn. položky pořadí 39 : 10,36000</t>
  </si>
  <si>
    <t>711212002RT4</t>
  </si>
  <si>
    <t>Stěrka hydroizolační těsnicí hmotou  proti vlhkosti, stěrka tl. 2 mm</t>
  </si>
  <si>
    <t>RTS 18/ I</t>
  </si>
  <si>
    <t>711212601R00</t>
  </si>
  <si>
    <t>Těsnicí pás do spoje podlaha - stěna</t>
  </si>
  <si>
    <t>svislé koupelna : 4*2</t>
  </si>
  <si>
    <t>998711201R00</t>
  </si>
  <si>
    <t>Přesun hmot pro izolace proti vodě, výšky do 6 m</t>
  </si>
  <si>
    <t>713100823R00</t>
  </si>
  <si>
    <t>Odstr. tepelné izolace, podlah. tl. 5 cm</t>
  </si>
  <si>
    <t>Odkaz na mn. položky pořadí 50 : 10,36000</t>
  </si>
  <si>
    <t>713121111RT1</t>
  </si>
  <si>
    <t>Montáž tepelné izolace podlah na sucho, jednovrstvá materiál ve specifikaci</t>
  </si>
  <si>
    <t>Odkaz na mn. položky pořadí 51 : 10,36000</t>
  </si>
  <si>
    <t>722182001R00</t>
  </si>
  <si>
    <t>Montáž izolačních skruží na potrubí přímé DN 25</t>
  </si>
  <si>
    <t>28375766.AR</t>
  </si>
  <si>
    <t>Deska izolační polystyrén samozhášivý EPS 100</t>
  </si>
  <si>
    <t>SPCM</t>
  </si>
  <si>
    <t>POL3_</t>
  </si>
  <si>
    <t>Odkaz na mn. položky pořadí 55 : 10,36000*0,11</t>
  </si>
  <si>
    <t>2837723492R</t>
  </si>
  <si>
    <t>Trubice izolační  20x9 mm</t>
  </si>
  <si>
    <t>POL3_7</t>
  </si>
  <si>
    <t>2837723495R</t>
  </si>
  <si>
    <t>Trubice izolační 20x25 mm</t>
  </si>
  <si>
    <t>RTS 22/ I</t>
  </si>
  <si>
    <t>283772372R</t>
  </si>
  <si>
    <t>Trubice izolační  25x9 mm</t>
  </si>
  <si>
    <t>283772375R</t>
  </si>
  <si>
    <t>Trubice izolační 25 x 25 mm</t>
  </si>
  <si>
    <t>998713203R00</t>
  </si>
  <si>
    <t>Přesun hmot pro izolace tepelné, výšky do 24 m</t>
  </si>
  <si>
    <t>72000002</t>
  </si>
  <si>
    <t>Pomocné práce pro ZTI</t>
  </si>
  <si>
    <t>hod</t>
  </si>
  <si>
    <t>721140802R00</t>
  </si>
  <si>
    <t>Demontáž potrubí litinového DN 100</t>
  </si>
  <si>
    <t>721140915R00</t>
  </si>
  <si>
    <t>Oprava - propojení dosavadního potrubí DN 100</t>
  </si>
  <si>
    <t>721140917R00</t>
  </si>
  <si>
    <t>Provedení opravy vnitřní kanalizace, potrubí litinové, propojení dosavadního potrubí, DN 150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</si>
  <si>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</si>
  <si>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</si>
  <si>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</si>
  <si>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</si>
  <si>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</si>
  <si>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</si>
  <si>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721176135R00</t>
  </si>
  <si>
    <t>Potrubí HT svodné (ležaté) zavěšené D 110 x 2,7 mm</t>
  </si>
  <si>
    <t>721171808R00</t>
  </si>
  <si>
    <t>Demontáž potrubí z PVC do D 114 mm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</si>
  <si>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</si>
  <si>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</si>
  <si>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</si>
  <si>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</si>
  <si>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</si>
  <si>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</si>
  <si>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721290112R00</t>
  </si>
  <si>
    <t>Zkouška těsnosti kanalizace vodou DN 200</t>
  </si>
  <si>
    <t>Odkaz na mn. položky pořadí 67 : 3,00000</t>
  </si>
  <si>
    <t>Odkaz na mn. položky pořadí 68 : 3,00000</t>
  </si>
  <si>
    <t>Odkaz na mn. položky pořadí 69 : 3,00000</t>
  </si>
  <si>
    <t>Odkaz na mn. položky pořadí 70 : 4,00000</t>
  </si>
  <si>
    <t>998721203R00</t>
  </si>
  <si>
    <t>Přesun hmot pro vnitřní kanalizaci, výšky do 24 m</t>
  </si>
  <si>
    <t>722130801R00</t>
  </si>
  <si>
    <t>Demontáž potrubí ocelových závitových DN 25</t>
  </si>
  <si>
    <t>722131933R00</t>
  </si>
  <si>
    <t>Oprava-propojení dosavadního potrubí závit. DN 25</t>
  </si>
  <si>
    <t>722172311R00</t>
  </si>
  <si>
    <t>Potrubí z PPR Instaplast, studená, D 20x2,8 mm</t>
  </si>
  <si>
    <t>722172312R00</t>
  </si>
  <si>
    <t>Potrubí z PPR Instaplast, studená, D 25x3,5 mm</t>
  </si>
  <si>
    <t>722172331R00</t>
  </si>
  <si>
    <t>Potrubí z PPR Instaplast, teplá, D 20x3,4 mm</t>
  </si>
  <si>
    <t>722172332R00</t>
  </si>
  <si>
    <t>Potrubí z PP-R Instaplast, teplá D 25 x 4,2 mm, PN 20</t>
  </si>
  <si>
    <t>722190401R00</t>
  </si>
  <si>
    <t>Vyvedení a upevnění výpustek DN 15</t>
  </si>
  <si>
    <t>722190402R00</t>
  </si>
  <si>
    <t>Vyvedení a upevnění výpustek DN 20</t>
  </si>
  <si>
    <t>722229101R00</t>
  </si>
  <si>
    <t>Montáž vodovodních armatur,1závit, G 1/2</t>
  </si>
  <si>
    <t>722235112R00</t>
  </si>
  <si>
    <t>Kohout kulový, vnitř.-vnitř.z.  DN 20</t>
  </si>
  <si>
    <t>722235113R00</t>
  </si>
  <si>
    <t>Kohout kulový, vnitř.-vnitř.z. DN 25</t>
  </si>
  <si>
    <t>722290226R00</t>
  </si>
  <si>
    <t>Zkouška tlaku potrubí závitového DN 50</t>
  </si>
  <si>
    <t>Odkaz na mn. položky pořadí 79 : 8,00000</t>
  </si>
  <si>
    <t>Odkaz na mn. položky pořadí 80 : 6,00000</t>
  </si>
  <si>
    <t>Odkaz na mn. položky pořadí 81 : 8,00000</t>
  </si>
  <si>
    <t>Odkaz na mn. položky pořadí 82 : 6,00000</t>
  </si>
  <si>
    <t>722290234R00</t>
  </si>
  <si>
    <t>Proplach a dezinfekce vodovod.potrubí DN 80</t>
  </si>
  <si>
    <t>Odkaz na mn. položky pořadí 88 : 28,00000</t>
  </si>
  <si>
    <t>725210821R00</t>
  </si>
  <si>
    <t>Demontáž umyvadel bez výtokových armatur</t>
  </si>
  <si>
    <t>soubor</t>
  </si>
  <si>
    <t>725820801R00</t>
  </si>
  <si>
    <t>Demontáž baterie nástěnné do G 3/4</t>
  </si>
  <si>
    <t>725860811R00</t>
  </si>
  <si>
    <t>Demontáž uzávěrek zápachových jednoduchých</t>
  </si>
  <si>
    <t>PC</t>
  </si>
  <si>
    <t>Propojovací hadice DN15-0,3m G 1/2 x 3/8</t>
  </si>
  <si>
    <t>R-položka</t>
  </si>
  <si>
    <t>POL12_0</t>
  </si>
  <si>
    <t>998722203R00</t>
  </si>
  <si>
    <t>Přesun hmot pro vnitřní vodovod, výšky do 24 m</t>
  </si>
  <si>
    <t>725014161R00</t>
  </si>
  <si>
    <t>Klozet závěsný LYRA Plus včetně sedátka, hl.530 mm</t>
  </si>
  <si>
    <t>725122232R00</t>
  </si>
  <si>
    <t>Pisoár Golem s integrovaným zdrojem, SLP 19RZ</t>
  </si>
  <si>
    <t>725017132R00</t>
  </si>
  <si>
    <t>Umyvadlo na šrouby 55 x 42 cm, bílé</t>
  </si>
  <si>
    <t>725219401R00</t>
  </si>
  <si>
    <t>Montáž umyvadel na šrouby do zdiva</t>
  </si>
  <si>
    <t>725330820R00</t>
  </si>
  <si>
    <t>Demontáž výlevky diturvitové</t>
  </si>
  <si>
    <t>725810402R00</t>
  </si>
  <si>
    <t>Ventil rohový bez přípoj. trubičky TE 66 G 1/2</t>
  </si>
  <si>
    <t>725829301R00</t>
  </si>
  <si>
    <t>Montáž baterie umyv.a dřezové stojánkové</t>
  </si>
  <si>
    <t>725849200R00</t>
  </si>
  <si>
    <t>Montáž baterií sprchových, nastavitelná výška</t>
  </si>
  <si>
    <t>724000009</t>
  </si>
  <si>
    <t xml:space="preserve">D+M Mydlenka nerezová </t>
  </si>
  <si>
    <t>724000010</t>
  </si>
  <si>
    <t>D+M Box na WC papír</t>
  </si>
  <si>
    <t>72500002</t>
  </si>
  <si>
    <t xml:space="preserve">Nerezový háček </t>
  </si>
  <si>
    <t>72500003</t>
  </si>
  <si>
    <t xml:space="preserve">Odpadkový koš na hygienické potřeby nerez </t>
  </si>
  <si>
    <t>725290010RA0</t>
  </si>
  <si>
    <t>Demontáž klozetu včetně splachovací nádrže</t>
  </si>
  <si>
    <t>725290020RA0</t>
  </si>
  <si>
    <t>Demontáž umyvadla včetně baterie a konzol</t>
  </si>
  <si>
    <t>900      RT3</t>
  </si>
  <si>
    <t>montáž dopňků WC  Práce v tarifní třídě 6</t>
  </si>
  <si>
    <t>h</t>
  </si>
  <si>
    <t>Prav.M</t>
  </si>
  <si>
    <t>HZS</t>
  </si>
  <si>
    <t>POL10_</t>
  </si>
  <si>
    <t>28696750R</t>
  </si>
  <si>
    <t>Modul-WC ovl.zepředu Kombifix Eco UP320, h=108 mm</t>
  </si>
  <si>
    <t>28696752R</t>
  </si>
  <si>
    <t>Tlačítko ovládací plastové Sigma20 bílá/chrom/bílá</t>
  </si>
  <si>
    <t>55144112R</t>
  </si>
  <si>
    <t xml:space="preserve">Baterie umyvadlová </t>
  </si>
  <si>
    <t>RTS 20/ II</t>
  </si>
  <si>
    <t>551450090R</t>
  </si>
  <si>
    <t>Baterie sprchová směšovací nástěnná PL80B</t>
  </si>
  <si>
    <t>55145352R</t>
  </si>
  <si>
    <t>Set sprchový hadice, růžice, držák 901.00</t>
  </si>
  <si>
    <t>55162328.AR</t>
  </si>
  <si>
    <t>HL132/30 uzávěrka zápachová DN 30 5/4"pro umyvadla</t>
  </si>
  <si>
    <t>63465127R</t>
  </si>
  <si>
    <t>Zrcadlo nemontované čiré tl. 6 mm</t>
  </si>
  <si>
    <t>RTS 24/ I</t>
  </si>
  <si>
    <t>72500001</t>
  </si>
  <si>
    <t xml:space="preserve">montáž zrcadla lepením </t>
  </si>
  <si>
    <t>POL12_1</t>
  </si>
  <si>
    <t>R11</t>
  </si>
  <si>
    <t>Dvířka plast 400x400 mm</t>
  </si>
  <si>
    <t>ks</t>
  </si>
  <si>
    <t>0010</t>
  </si>
  <si>
    <t>Topná zkouška</t>
  </si>
  <si>
    <t>913      R00</t>
  </si>
  <si>
    <t xml:space="preserve">Hzs - Demontáže zařízení </t>
  </si>
  <si>
    <t>733163102R00</t>
  </si>
  <si>
    <t>Potrubí z měděných trubek vytápění D 15 x 1,0 mm</t>
  </si>
  <si>
    <t>733163104R00</t>
  </si>
  <si>
    <t>Potrubí z měděných trubek vytápění D 22 x 1,0 mm</t>
  </si>
  <si>
    <t>733190217R00</t>
  </si>
  <si>
    <t>Tlaková zkouška ocelového hladkého potrubí D 51</t>
  </si>
  <si>
    <t>733191915R00</t>
  </si>
  <si>
    <t>Zaslepení potrubí zkováním a zavařením DN 25</t>
  </si>
  <si>
    <t>733191916R00</t>
  </si>
  <si>
    <t>Zaslepení potrubí zkováním a zavařením DN 32</t>
  </si>
  <si>
    <t>733191923R00</t>
  </si>
  <si>
    <t>Navaření odbočky na potrubí,DN odbočky 15</t>
  </si>
  <si>
    <t>767995102R00</t>
  </si>
  <si>
    <t>Výroba a montáž kov. atypických konstr. do 10 kg</t>
  </si>
  <si>
    <t>kg</t>
  </si>
  <si>
    <t>767996801R00</t>
  </si>
  <si>
    <t>Demontáž atypických ocelových konstr. do 50 kg</t>
  </si>
  <si>
    <t>734226112R00</t>
  </si>
  <si>
    <t>Ventil term.přímý,vnitř.z. Heimeier STANDARD DN 15</t>
  </si>
  <si>
    <t>734263133R00</t>
  </si>
  <si>
    <t>Šroubení regulační, přímé, IVAR.DS 301 DN 20</t>
  </si>
  <si>
    <t>735000912R00</t>
  </si>
  <si>
    <t>Oprava-vyregulování ventilů s termost.ovládáním</t>
  </si>
  <si>
    <t>735118110R00</t>
  </si>
  <si>
    <t>Tlaková zkouška otopných těles litinových - vodou</t>
  </si>
  <si>
    <t>735111810R00</t>
  </si>
  <si>
    <t>Demontáž těles otopných litinových článkových</t>
  </si>
  <si>
    <t>735151342R00</t>
  </si>
  <si>
    <t>Otopné těleso panelové Radik Plan Klasik 22, v. 500 mm, dl. 600 mm</t>
  </si>
  <si>
    <t>735179110R00</t>
  </si>
  <si>
    <t>Montáž otopných těles koupelnových (žebříků)</t>
  </si>
  <si>
    <t>735191902R00</t>
  </si>
  <si>
    <t>Vyzkoušení otopných těles litinových tlakem</t>
  </si>
  <si>
    <t>735191910R00</t>
  </si>
  <si>
    <t>Napuštění vody do otopného systému - bez kotle</t>
  </si>
  <si>
    <t>R730007</t>
  </si>
  <si>
    <t>Vypuštění a napuštění systému</t>
  </si>
  <si>
    <t>484518215R</t>
  </si>
  <si>
    <t>Těleso otopné trubkové Linear Classic KLC výška 1820 mm, délka 750 mm</t>
  </si>
  <si>
    <t>998735203R00</t>
  </si>
  <si>
    <t>Přesun hmot pro otopná tělesa, výšky do 24 m</t>
  </si>
  <si>
    <t>451971112R00</t>
  </si>
  <si>
    <t xml:space="preserve">Položení vrstvy z geotextilie, pro ochranu podlah </t>
  </si>
  <si>
    <t>762512235RT2</t>
  </si>
  <si>
    <t>Položení ochraných OSB na podlahy v šatnách a pod včetně dodávky, dřevotříska tl. 16 mm</t>
  </si>
  <si>
    <t>67390503R</t>
  </si>
  <si>
    <t>Geotextilie netkaná 300 g/m2  2x50 m</t>
  </si>
  <si>
    <t>766661112R00</t>
  </si>
  <si>
    <t>Montáž dveří do zárubně,otevíravých 1kř.do 0,8 m</t>
  </si>
  <si>
    <t>766662811R00</t>
  </si>
  <si>
    <t>Demontáž prahů dveří 1křídlových</t>
  </si>
  <si>
    <t>766695212R00</t>
  </si>
  <si>
    <t>Montáž prahů dveří jednokřídlových š. do 10 cm</t>
  </si>
  <si>
    <t>766000001</t>
  </si>
  <si>
    <t>D+M mřížky větrací dveře</t>
  </si>
  <si>
    <t>766660722U00</t>
  </si>
  <si>
    <t>Mtž dveřní kování</t>
  </si>
  <si>
    <t>54914622R</t>
  </si>
  <si>
    <t>Dveřní kování klíč Ti</t>
  </si>
  <si>
    <t>61160111R</t>
  </si>
  <si>
    <t>Dveře vnitřní hladké plné 1-kř. 70 x 197 mm barevné</t>
  </si>
  <si>
    <t>61160112R</t>
  </si>
  <si>
    <t xml:space="preserve">Dveře vnitřní hladké plné 1kř. 80x197 abarevné </t>
  </si>
  <si>
    <t>61187181R</t>
  </si>
  <si>
    <t>Prah dubový délka 90 cm šířka 15 cm tl. 2 cm</t>
  </si>
  <si>
    <t>998766203R00</t>
  </si>
  <si>
    <t>Přesun hmot pro truhlářské konstr., výšky do 24 m</t>
  </si>
  <si>
    <t>416093121R00</t>
  </si>
  <si>
    <t>Čelo podhledu SDK, v.do 500 mm, 1xCD, 1xRB 12,5 mm</t>
  </si>
  <si>
    <t>767586201R00</t>
  </si>
  <si>
    <t xml:space="preserve">Podhled minerální Armstrong, hrana Board </t>
  </si>
  <si>
    <t>767995104R00</t>
  </si>
  <si>
    <t>Výroba a montáž kov. atypických konstr. do 50 kg</t>
  </si>
  <si>
    <t>767999801R00</t>
  </si>
  <si>
    <t>Demontáž doplňků staveb o hmotnosti do 50 kg</t>
  </si>
  <si>
    <t>771578011RT2</t>
  </si>
  <si>
    <t>Spára podhled - stěna, akryl Zwaluw univerzální silikon</t>
  </si>
  <si>
    <t>171 : 4,46</t>
  </si>
  <si>
    <t>170 : 6,3</t>
  </si>
  <si>
    <t>svislé : 12*2</t>
  </si>
  <si>
    <t>998767203R00</t>
  </si>
  <si>
    <t>Přesun hmot pro zámečnické konstr., výšky do 24 m</t>
  </si>
  <si>
    <t>771101116R00</t>
  </si>
  <si>
    <t>Vyrovnání podkladů samonivel. hmotou tl. do 30 mm</t>
  </si>
  <si>
    <t>771101210R00</t>
  </si>
  <si>
    <t>Penetrace podkladu pod dlažby</t>
  </si>
  <si>
    <t>Odkaz na mn. položky pořadí 160 : 10,36000</t>
  </si>
  <si>
    <t>771579795R00</t>
  </si>
  <si>
    <t>Příplatek za spárování vodotěsnou hmotou - plošně</t>
  </si>
  <si>
    <t>RTS 19/ II</t>
  </si>
  <si>
    <t>771578011R00</t>
  </si>
  <si>
    <t>Spára podlaha - stěna, silikonem</t>
  </si>
  <si>
    <t>777561020R00</t>
  </si>
  <si>
    <t>Vyrovnání podlahy stěrkou Unirovnal tloušťky 2 mm</t>
  </si>
  <si>
    <t>771570012RAH</t>
  </si>
  <si>
    <t>Dlažba z dlaždic keramických 20 x 20 cm do malty, dlažba ve specifikaci</t>
  </si>
  <si>
    <t>POL2_7</t>
  </si>
  <si>
    <t>58581723.AR</t>
  </si>
  <si>
    <t>Samonivelační podl hmota vyrovn weber.niv plus</t>
  </si>
  <si>
    <t>RTS 10/ I</t>
  </si>
  <si>
    <t>Odkaz na mn. položky pořadí 165 : 10,36000*3,15</t>
  </si>
  <si>
    <t>597642031R</t>
  </si>
  <si>
    <t>Dlažba protiskluz. R 11 Grip serie Faktor</t>
  </si>
  <si>
    <t>Odkaz na mn. položky pořadí 160 : 10,36000*1,1</t>
  </si>
  <si>
    <t>998771203R00</t>
  </si>
  <si>
    <t>Přesun hmot pro podlahy z dlaždic, výšky do 24 m</t>
  </si>
  <si>
    <t>12*2</t>
  </si>
  <si>
    <t>781101210R00</t>
  </si>
  <si>
    <t>Penetrace podkladu pod obklady</t>
  </si>
  <si>
    <t>781111121R00</t>
  </si>
  <si>
    <t>Montáž lišt rohových, vanových a dilatačních</t>
  </si>
  <si>
    <t>12</t>
  </si>
  <si>
    <t>781415014R00</t>
  </si>
  <si>
    <t>Montáž obkladů stěn, porovin., do tmele, 20x10 cm</t>
  </si>
  <si>
    <t>Odkaz na mn. položky pořadí 170 : 51,16800</t>
  </si>
  <si>
    <t>58581320R</t>
  </si>
  <si>
    <t>stěrka vyrovnávací vnitřní á 25 kg</t>
  </si>
  <si>
    <t>Odkaz na mn. položky pořadí 172 : 51,16800*3,15</t>
  </si>
  <si>
    <t>59760102.AR</t>
  </si>
  <si>
    <t>Lišta rohová plastová na obklad ukončovací 8 mm</t>
  </si>
  <si>
    <t>RTS 14/ I</t>
  </si>
  <si>
    <t>597813661R</t>
  </si>
  <si>
    <t xml:space="preserve">obklad Kerawhite obklad bily lesk </t>
  </si>
  <si>
    <t>597813661RX</t>
  </si>
  <si>
    <t xml:space="preserve">obklad Kerawhite červeny obklad 20x20 </t>
  </si>
  <si>
    <t>Odkaz na mn. položky pořadí 170 : 51,16800*0,1</t>
  </si>
  <si>
    <t>998781203R00</t>
  </si>
  <si>
    <t>Přesun hmot pro obklady keramické, výšky do 24 m</t>
  </si>
  <si>
    <t>783225400R00</t>
  </si>
  <si>
    <t>Nátěr syntetický kov. konstr. 2x + 1x email + tmel</t>
  </si>
  <si>
    <t>784402801R00</t>
  </si>
  <si>
    <t>Odstranění malby oškrábáním v místnosti H do 3,8 m</t>
  </si>
  <si>
    <t>Odkaz na mn. položky pořadí 11 : 309,22600</t>
  </si>
  <si>
    <t>Odkaz na mn. položky pořadí 10 : 51,16800*-1</t>
  </si>
  <si>
    <t>784161101R00</t>
  </si>
  <si>
    <t>Penetrace podkladu nátěrem HET, A - Grund 1x</t>
  </si>
  <si>
    <t>Odkaz na mn. položky pořadí 179 : 258,05800</t>
  </si>
  <si>
    <t>784195212R00</t>
  </si>
  <si>
    <t>Malba tekutá, bílá, 2 x</t>
  </si>
  <si>
    <t>784498911R00</t>
  </si>
  <si>
    <t>Vyhlazení malířskou masou 1x, výška do 3,8 m</t>
  </si>
  <si>
    <t>Odkaz na mn. položky pořadí 179 : 258,05800*0,2</t>
  </si>
  <si>
    <t>220890202R00</t>
  </si>
  <si>
    <t>Revize</t>
  </si>
  <si>
    <t>M21000000</t>
  </si>
  <si>
    <t>Demontáže silnoproud</t>
  </si>
  <si>
    <t>M210000010</t>
  </si>
  <si>
    <t>Elektroinstalace samostatný rozpočet</t>
  </si>
  <si>
    <t>Kalkul</t>
  </si>
  <si>
    <t>909      R00</t>
  </si>
  <si>
    <t xml:space="preserve">Hzs-pomocné práce pro elektroinstalace </t>
  </si>
  <si>
    <t>M24 000002</t>
  </si>
  <si>
    <t xml:space="preserve">Rozvod pro ventilátory 8m SPIRO + kolena odbočky a pod. </t>
  </si>
  <si>
    <t>M24000001</t>
  </si>
  <si>
    <t>Pomocné práce pro VZT zařízení</t>
  </si>
  <si>
    <t>M24000003</t>
  </si>
  <si>
    <t xml:space="preserve">Potrubní ventilátor + klapky </t>
  </si>
  <si>
    <t>979990121R00</t>
  </si>
  <si>
    <t>Poplatek za skládku suti - asfaltové pásy, PVC</t>
  </si>
  <si>
    <t>979087113R00</t>
  </si>
  <si>
    <t>Nakládání vybouraných hmot na dopravní prostředky</t>
  </si>
  <si>
    <t>Přesun suti</t>
  </si>
  <si>
    <t>POL8_</t>
  </si>
  <si>
    <t>979017112R00</t>
  </si>
  <si>
    <t>Svislé přemístění vyb. hmot nošením na H do 3,5 m</t>
  </si>
  <si>
    <t>979081111R00</t>
  </si>
  <si>
    <t>Odvoz suti a vybour. hmot na skládku do 1 km</t>
  </si>
  <si>
    <t>979081121R00</t>
  </si>
  <si>
    <t>Příplatek k odvozu za každý další 1 km</t>
  </si>
  <si>
    <t>979999999R00</t>
  </si>
  <si>
    <t>Poplatek za skladku 10 % příměsí - DUFONEV Brno</t>
  </si>
  <si>
    <t>979087312R00</t>
  </si>
  <si>
    <t>Vodorovné přemístění vyb. hmot nošením do 10 m</t>
  </si>
  <si>
    <t>979087392R00</t>
  </si>
  <si>
    <t>Příplatek za nošení vyb. hmot každých dalších 10 m</t>
  </si>
  <si>
    <t>90101</t>
  </si>
  <si>
    <t>Zařízení staveniště vybudování, provoz, likvidace</t>
  </si>
  <si>
    <t>90102</t>
  </si>
  <si>
    <t xml:space="preserve">Koordinační činnost </t>
  </si>
  <si>
    <t>90103</t>
  </si>
  <si>
    <t>Provoz investora</t>
  </si>
  <si>
    <t>90201</t>
  </si>
  <si>
    <t>Dokumentace skutečného provedení stavby</t>
  </si>
  <si>
    <t>90205</t>
  </si>
  <si>
    <t xml:space="preserve">Zajištění BOZP, kontroly kvality </t>
  </si>
  <si>
    <t>90206</t>
  </si>
  <si>
    <t xml:space="preserve">Zkoušky a revize ostatní </t>
  </si>
  <si>
    <t>VRN0</t>
  </si>
  <si>
    <t>HZS prostoje provoz investora</t>
  </si>
  <si>
    <t xml:space="preserve">hod   </t>
  </si>
  <si>
    <t>POL3_9</t>
  </si>
  <si>
    <t>VRN6</t>
  </si>
  <si>
    <t>Kompletační činnost (IČD)</t>
  </si>
  <si>
    <t>Soubor</t>
  </si>
  <si>
    <t>VRN</t>
  </si>
  <si>
    <t>POL99_8</t>
  </si>
  <si>
    <t>SUM</t>
  </si>
  <si>
    <t>Poznámky uchazeče k zadání</t>
  </si>
  <si>
    <t>POPUZIV</t>
  </si>
  <si>
    <t>END</t>
  </si>
  <si>
    <t>310235241R00</t>
  </si>
  <si>
    <t>Zazdívka otvorů pl.0,0225 m2 cihlami, tl.zdi 30 cm</t>
  </si>
  <si>
    <t>310236241R00</t>
  </si>
  <si>
    <t>Zazdívka otvorů pl. 0,09 m2 cihlami, tl. zdi 30 cm</t>
  </si>
  <si>
    <t>RTS 23/ II</t>
  </si>
  <si>
    <t>Doplnění zdiva s použitím suché maltové směsi</t>
  </si>
  <si>
    <t>347015134R00</t>
  </si>
  <si>
    <t>Předstěna SDK,tl.115mm,oc.kce CW,1xRFI 12,5mm,izol</t>
  </si>
  <si>
    <t>5,55*3</t>
  </si>
  <si>
    <t>058 : 19,72</t>
  </si>
  <si>
    <t>069 : 23,86</t>
  </si>
  <si>
    <t>060 : 10,1</t>
  </si>
  <si>
    <t>061 : 12,63</t>
  </si>
  <si>
    <t>063 : 18,39</t>
  </si>
  <si>
    <t>064 : 25,25</t>
  </si>
  <si>
    <t>065 : 18,5</t>
  </si>
  <si>
    <t>066 : 15,8</t>
  </si>
  <si>
    <t>067 : 13,72</t>
  </si>
  <si>
    <t>612421221R00</t>
  </si>
  <si>
    <t>Oprava vápen.omítek stěn do 10 % pl. - hladkých</t>
  </si>
  <si>
    <t xml:space="preserve">  058 : 19,72</t>
  </si>
  <si>
    <t xml:space="preserve">  069 : 23,86</t>
  </si>
  <si>
    <t xml:space="preserve">  060 : 10,1</t>
  </si>
  <si>
    <t xml:space="preserve">  061 : 12,63</t>
  </si>
  <si>
    <t xml:space="preserve">  063 : 18,39</t>
  </si>
  <si>
    <t xml:space="preserve">  064 : 25,25</t>
  </si>
  <si>
    <t xml:space="preserve">  065 : 18,5</t>
  </si>
  <si>
    <t xml:space="preserve">  066 : 15,8</t>
  </si>
  <si>
    <t xml:space="preserve">  067 : 13,72</t>
  </si>
  <si>
    <t>157,97*3</t>
  </si>
  <si>
    <t>612474611R00</t>
  </si>
  <si>
    <t>Omítka stěn vnitřní, VPC jádro, vápen.štuk, ručně</t>
  </si>
  <si>
    <t>622323041R00</t>
  </si>
  <si>
    <t>Penetrace podkladu HC-4</t>
  </si>
  <si>
    <t>157,97*3*0,3</t>
  </si>
  <si>
    <t>216904391R00</t>
  </si>
  <si>
    <t>Příplatek za ruční dočištění ocelovými kartáči</t>
  </si>
  <si>
    <t>(157,97*3)/2</t>
  </si>
  <si>
    <t>289902111R00</t>
  </si>
  <si>
    <t>Otlučení nebo odsekání omítek stěn</t>
  </si>
  <si>
    <t>Odkaz na mn. položky pořadí 9 : 236,95500</t>
  </si>
  <si>
    <t>968071112R00</t>
  </si>
  <si>
    <t>Vyvěšení, zavěšení kovových křídel oken pl. 1,5 m2</t>
  </si>
  <si>
    <t>968072244R00</t>
  </si>
  <si>
    <t>Vybourání kovových rámů oken jednod. pl. 1 m2</t>
  </si>
  <si>
    <t>0,98*0,93*2</t>
  </si>
  <si>
    <t>971033341R00</t>
  </si>
  <si>
    <t>Vybourání otv. zeď cihel. pl.0,09 m2, tl.30cm, MVC</t>
  </si>
  <si>
    <t>rozvaděč : 1</t>
  </si>
  <si>
    <t>Odkaz na mn. položky pořadí 6 : 473,91000</t>
  </si>
  <si>
    <t>978023411R00</t>
  </si>
  <si>
    <t>Vysekání a úprava spár zdiva cihelného mimo komín.</t>
  </si>
  <si>
    <t>Odkaz na mn. položky pořadí 10 : 236,95500</t>
  </si>
  <si>
    <t>979011221R00</t>
  </si>
  <si>
    <t>Svislá doprava suti a vybour. hmot za 1.PP nošením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</si>
  <si>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</si>
  <si>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</si>
  <si>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</si>
  <si>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</si>
  <si>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</si>
  <si>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</si>
  <si>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RTS 20/ I</t>
  </si>
  <si>
    <t>999281145R00</t>
  </si>
  <si>
    <t>Přesun hmot pro opravy a údržbu do v. 6 m, nošením</t>
  </si>
  <si>
    <t>728415112R00</t>
  </si>
  <si>
    <t>Montáž mřížky větrací nebo ventilační do 0,10 m2</t>
  </si>
  <si>
    <t>42952690R</t>
  </si>
  <si>
    <t>Mřížka ochranná KDKZ-05 velikost 160</t>
  </si>
  <si>
    <t>RTS 21/ I</t>
  </si>
  <si>
    <t>783851212R00</t>
  </si>
  <si>
    <t>Nátěr epoxidový stěn 2x + 1x email + 1x tmel</t>
  </si>
  <si>
    <t>sokl dlílna : (5,55+5,04)*2*0,1</t>
  </si>
  <si>
    <t>784161601R00</t>
  </si>
  <si>
    <t>Penetrace podkladu nátěrem HET, Hetline, 1 x</t>
  </si>
  <si>
    <t>Odkaz na mn. položky pořadí 10 : 236,95500*-1</t>
  </si>
  <si>
    <t xml:space="preserve">klenby : </t>
  </si>
  <si>
    <t xml:space="preserve">  058 : 23</t>
  </si>
  <si>
    <t xml:space="preserve">  059 : 25,31</t>
  </si>
  <si>
    <t xml:space="preserve">  060 : 4,8</t>
  </si>
  <si>
    <t xml:space="preserve">  061 : 9,77</t>
  </si>
  <si>
    <t xml:space="preserve">  063 : 8,78</t>
  </si>
  <si>
    <t xml:space="preserve">  064 : 30,1</t>
  </si>
  <si>
    <t xml:space="preserve">  065 : 18,4</t>
  </si>
  <si>
    <t xml:space="preserve">  066 : 13,17</t>
  </si>
  <si>
    <t xml:space="preserve">  067 : 11,02</t>
  </si>
  <si>
    <t>144,35*1,15</t>
  </si>
  <si>
    <t>784165612R00</t>
  </si>
  <si>
    <t>Malba HET Brillant 100, bílá, bez penetrace, 2x</t>
  </si>
  <si>
    <t>Odkaz na mn. položky pořadí 26 : 402,95750</t>
  </si>
  <si>
    <t>784011111R00</t>
  </si>
  <si>
    <t>Oprášení/ometení podkladu</t>
  </si>
  <si>
    <t>784182311R0X</t>
  </si>
  <si>
    <t xml:space="preserve">uzavírací nátěr zdiva </t>
  </si>
  <si>
    <t>Hodnota A</t>
  </si>
  <si>
    <t>Hodnota B</t>
  </si>
  <si>
    <t>Základní náklady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</si>
  <si>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</si>
  <si>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</si>
  <si>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</si>
  <si>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</si>
  <si>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</si>
  <si>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</si>
  <si>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</si>
  <si>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</si>
  <si>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</si>
  <si>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</si>
  <si>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</si>
  <si>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</si>
  <si>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/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</si>
  <si>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</si>
  <si>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</si>
  <si>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</si>
  <si>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</si>
  <si>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</si>
  <si>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</si>
  <si>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10%</t>
  </si>
  <si>
    <t>Náklady celkem s DPH</t>
  </si>
  <si>
    <t>Roční nárůst cen 0,00%</t>
  </si>
  <si>
    <t>Součty odstavců</t>
  </si>
  <si>
    <t>Materiál</t>
  </si>
  <si>
    <t>Rozváděč RH</t>
  </si>
  <si>
    <t>Rozváděč RP</t>
  </si>
  <si>
    <t>Rozváděč RWC</t>
  </si>
  <si>
    <t>Dodávky</t>
  </si>
  <si>
    <t>Mj</t>
  </si>
  <si>
    <t>Počet</t>
  </si>
  <si>
    <t>Materiál celkem</t>
  </si>
  <si>
    <t>DM</t>
  </si>
  <si>
    <t>Montáž celkem</t>
  </si>
  <si>
    <t>Cena</t>
  </si>
  <si>
    <t>3559-A05345 Přístroj přepínače sériového (bezšroubové svorky); řazení 5 (do hořl. podkladů B až E)</t>
  </si>
  <si>
    <t>3559-A21345 Přístroj spínače jednopólového se svorkou N (bezšroubové svorky); řazení 1S, 1So (1) (do hořl. podkladů B až E)</t>
  </si>
  <si>
    <t>KRYT SPÍNAČE, TANGO</t>
  </si>
  <si>
    <t>3558A-A651 B Kryt spínače kolébkového; d. Tango; b. bílá (do hořl. podkladů B až E - při použití bezšroubových přístrojů)</t>
  </si>
  <si>
    <t>3558A-A652 B Kryt spínače kolébkového, dělený; d. Tango; b. bílá (do hořl. podkladů B až E - při použití bezšroubových přístrojů)</t>
  </si>
  <si>
    <t>RÁMEČEK, TANGO</t>
  </si>
  <si>
    <t>3901A-B10 B Rámeček pro elektroinstalační přístroje, jednonásobný; d. Tango; b. bílá (do hořl. podkladů B až E - při použití bezšroubových přístrojů)</t>
  </si>
  <si>
    <t>SPÍNAČ, PŘEPÍNAČ, PRAKTIK IP44 (plast)</t>
  </si>
  <si>
    <t>3553-01929 B Spínač jednopólový IP44; řazení 1; d. Praktik; b. bílá (na hořl. podklady B až E)</t>
  </si>
  <si>
    <t>ZÁSUVKA NN, PRAKTIK IP44 (plast)</t>
  </si>
  <si>
    <t>5518-2969 B Zásuvka jednonásobná IP44, s ochranným kolíkem, s víčkem, bezšroubové svorky, zapuštěná montáž; řazení 2P+PE; d. Praktik; b. bílá (do hořl. podkladů B až E)</t>
  </si>
  <si>
    <t>5518-2069 B Zásuvka dvojnásobná IP44, s ochrannými kolíky, s víčky, pro průběžnou montáž; řazení 2x(2P+PE); d. Praktik; b. bílá (na hořl. podklady B až E)</t>
  </si>
  <si>
    <t>ZÁSUVKA NN, TANGO</t>
  </si>
  <si>
    <t>5519A-A02357 B Zásuvka jednonásobná (bezšroubové svorky), s ochranným kolíkem, s clonkami; řazení 2P+PE; d. Tango; b. bílá (do hořl. podkladů B až E)</t>
  </si>
  <si>
    <t>5513A-C02357 B Zásuvka dvojnásobná (bezšroubové svorky), s ochrannými kolíky, s natočenou dutinou, s clonkami; řazení 2x(2P+PE); d. Tango; b. bílá (do hořl. podkladů B až E)</t>
  </si>
  <si>
    <t>KRABICE</t>
  </si>
  <si>
    <t>KU 68-1901_KA KRABICE UNIVERZÁLNÍ</t>
  </si>
  <si>
    <t>KU 68-1902_KA KRABICE ODBOČNÁ</t>
  </si>
  <si>
    <t>KABEL SILOVÝ,IZOLACE PVC</t>
  </si>
  <si>
    <t>CYKY-J 3x1.5 , pevně</t>
  </si>
  <si>
    <t>CYKY-J 3x2.5 , pevně</t>
  </si>
  <si>
    <t>CYKY-J 5x4, pevně</t>
  </si>
  <si>
    <t>CYKY-J 5x10 , pevně</t>
  </si>
  <si>
    <t>VODIČ JEDNOŽILOVÝ (CY)</t>
  </si>
  <si>
    <t>H07V-U 6  mm2 , pevně</t>
  </si>
  <si>
    <t>BEZPEČNOSTNÍ TLAČÍTKO</t>
  </si>
  <si>
    <t>OP1-W01-B\11 Bezpečnostní spínač TOTAL STOP</t>
  </si>
  <si>
    <t>SVÍTIDLA</t>
  </si>
  <si>
    <t>TRUSYS FLEX P 70W 840 N CL WT Svítidlo LED stropní</t>
  </si>
  <si>
    <t>TRUSYS FLEX P 50W 840 N CL WT EM Svítidlo LED stropní</t>
  </si>
  <si>
    <t>TRUSYS FLEX P 35W 840 N CL WT EM Svítidlo LED stropní</t>
  </si>
  <si>
    <t>SF CIRC 500 V 42W 830 IP44 PS Svítidlo LED stropní, nástěnné</t>
  </si>
  <si>
    <t>ZAŘÍZENÍ</t>
  </si>
  <si>
    <t>Ventilátor do kruhového potrubí Vents TT 125</t>
  </si>
  <si>
    <t>Prostorové čidlo teploty a relativní vlhkosti Siemens QFA 2060 (QFA2060)</t>
  </si>
  <si>
    <t>Doběhové relé Elektrobock CS3-4</t>
  </si>
  <si>
    <t>ELEKTROINSTALAČNÍ LIŠTA</t>
  </si>
  <si>
    <t>Lišta hranatá LHD 40x40mm, délka 2m</t>
  </si>
  <si>
    <t>Lišta hranatá LHD 60x40mm, délka 2m</t>
  </si>
  <si>
    <t>HODINOVE ZUCTOVACI SAZBY</t>
  </si>
  <si>
    <t xml:space="preserve"> Napojeni na stavajici zarizeni</t>
  </si>
  <si>
    <t xml:space="preserve"> Demontaz stavajiciho zarizeni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</si>
  <si>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</si>
  <si>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</si>
  <si>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</si>
  <si>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</si>
  <si>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</si>
  <si>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Zařízení</t>
  </si>
  <si>
    <t>RSA 10 A Řadová svorka bílá</t>
  </si>
  <si>
    <t>OEZ 32A/C/3 Jistič</t>
  </si>
  <si>
    <t>Rozváděč RH - celkem</t>
  </si>
  <si>
    <t>RSA 2,5 A Řadová svorka bílá</t>
  </si>
  <si>
    <t>RSA 4 A Řadová svorka bílá</t>
  </si>
  <si>
    <t>PL7-B6/1 Jistič PL7, char B, 1-pólový, Icn=10kA, In=6A</t>
  </si>
  <si>
    <t>PL7-B16/1 Jistič PL7, char B, 1-pólový, Icn=10kA, In=16A</t>
  </si>
  <si>
    <t>PL7-B20/3 Jistič PL7, char B, 3-pólový, Icn=10kA, In=20A</t>
  </si>
  <si>
    <t>PF7-40/4/003 Chránič Ir=250A, typ AC, 4-pól, Idn=0.03A, In=40A</t>
  </si>
  <si>
    <t>PFL7-10/1N/B/003 Chránič s nadproud.ochr,Ir=250A,AC,1+N pól,char.B, Idn=0.03A, In=10A</t>
  </si>
  <si>
    <t>PFL7-16/1N/B/003 Chránič s nadproud.ochr,Ir=250A,AC,1+N pól,char.B, Idn=0.03A, In=16A</t>
  </si>
  <si>
    <t>IS-25/3 Hlavní vypínač, 3-pól, In=25A</t>
  </si>
  <si>
    <t>SPB-12-280/4 Svodič přepětí třídy B+C, 3pól sada pro TN-S</t>
  </si>
  <si>
    <t>Rozvodnice NA omítku, bílé plast. dveře, se zadní stěnou, 4 řady, 52 modulů</t>
  </si>
  <si>
    <t>Zaslepovací pás max. délka 1m, pro výřezy 45mm, bílý</t>
  </si>
  <si>
    <t>Rozváděč RP - celkem</t>
  </si>
  <si>
    <t>OLE-10B-1N-030AC Proudový chránič s nadproudovou ochranou</t>
  </si>
  <si>
    <t>OLE-16B-1N-030AC Proudový chránič s nadproudovou ochranou</t>
  </si>
  <si>
    <t>LTE-20B-1 Jistič</t>
  </si>
  <si>
    <t>Elektrický rozvaděč na zeď 18 modulů EATON BC-O-1/18-TW-ECO</t>
  </si>
  <si>
    <t>Rozváděč RWC - celkem</t>
  </si>
  <si>
    <t>Dodávky - celkem</t>
  </si>
  <si>
    <t>Hodnota</t>
  </si>
  <si>
    <t>Nadpis rekapitulace</t>
  </si>
  <si>
    <t>Seznam prací a dodávek elektrotechnických zařízení</t>
  </si>
  <si>
    <t>Akce</t>
  </si>
  <si>
    <t xml:space="preserve">OPRAVA DÍLEN
</t>
  </si>
  <si>
    <t>Projekt</t>
  </si>
  <si>
    <t xml:space="preserve">ORLÍ 32, 602 00 BRNO-STŘED
</t>
  </si>
  <si>
    <t>Investor</t>
  </si>
  <si>
    <t>Z. č.</t>
  </si>
  <si>
    <t>24-58</t>
  </si>
  <si>
    <t>A. č.</t>
  </si>
  <si>
    <t>Smlouva</t>
  </si>
  <si>
    <t>Vypracoval</t>
  </si>
  <si>
    <t>JAKUB KYTKA</t>
  </si>
  <si>
    <t>Kontroloval</t>
  </si>
  <si>
    <t>ROMAN SEDLÁK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</si>
  <si>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</si>
  <si>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</si>
  <si>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</si>
  <si>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</si>
  <si>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</si>
  <si>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</si>
  <si>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</si>
  <si>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</si>
  <si>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</si>
  <si>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</si>
  <si>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</si>
  <si>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</si>
  <si>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</si>
  <si>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</si>
  <si>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</si>
  <si>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</si>
  <si>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</si>
  <si>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</si>
  <si>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</si>
  <si>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</si>
  <si>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</si>
  <si>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</si>
  <si>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</si>
  <si>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</si>
  <si>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</si>
  <si>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</si>
  <si>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</si>
  <si>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</si>
  <si>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10</t>
  </si>
  <si>
    <t>Procento PM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</si>
</sst>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9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88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horizontal="left"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7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9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5" xfId="0" applyNumberFormat="1" applyFont="1" applyBorder="1" applyAlignment="1">
      <alignment horizontal="right" vertical="center" wrapText="1" shrinkToFit="1"/>
    </xf>
    <xf numFmtId="4" fontId="4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9" fillId="0" borderId="33" xfId="0" applyNumberFormat="1" applyFont="1" applyBorder="1" applyAlignment="1">
      <alignment vertical="center"/>
    </xf>
    <xf numFmtId="4" fontId="9" fillId="0" borderId="35" xfId="0" applyNumberFormat="1" applyFont="1" applyBorder="1" applyAlignment="1">
      <alignment vertical="center" wrapText="1" shrinkToFit="1"/>
    </xf>
    <xf numFmtId="4" fontId="9" fillId="0" borderId="35" xfId="0" applyNumberFormat="1" applyFont="1" applyBorder="1" applyAlignment="1">
      <alignment vertical="center" shrinkToFit="1"/>
    </xf>
    <xf numFmtId="3" fontId="9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7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/>
    </xf>
    <xf numFmtId="0" fontId="8" fillId="3" borderId="36" xfId="0" applyFont="1" applyFill="1" applyBorder="1" applyAlignment="1">
      <alignment vertical="center"/>
    </xf>
    <xf numFmtId="0" fontId="8" fillId="3" borderId="36" xfId="0" applyFont="1" applyFill="1" applyBorder="1" applyAlignment="1">
      <alignment vertical="center" wrapText="1"/>
    </xf>
    <xf numFmtId="0" fontId="8" fillId="3" borderId="37" xfId="0" applyFont="1" applyFill="1" applyBorder="1" applyAlignment="1">
      <alignment vertical="center" wrapText="1"/>
    </xf>
    <xf numFmtId="4" fontId="8" fillId="3" borderId="39" xfId="0" applyNumberFormat="1" applyFont="1" applyFill="1" applyBorder="1" applyAlignment="1">
      <alignment vertical="center"/>
    </xf>
    <xf numFmtId="164" fontId="8" fillId="0" borderId="35" xfId="0" applyNumberFormat="1" applyFont="1" applyBorder="1" applyAlignment="1">
      <alignment vertical="center"/>
    </xf>
    <xf numFmtId="164" fontId="8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5" xfId="0" applyNumberFormat="1" applyFont="1" applyBorder="1" applyAlignment="1">
      <alignment horizontal="center" vertical="center"/>
    </xf>
    <xf numFmtId="4" fontId="8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15" xfId="0" applyFont="1" applyFill="1" applyBorder="1" applyAlignment="1">
      <alignment vertical="top"/>
    </xf>
    <xf numFmtId="49" fontId="9" fillId="3" borderId="12" xfId="0" applyNumberFormat="1" applyFont="1" applyFill="1" applyBorder="1" applyAlignment="1">
      <alignment vertical="top"/>
    </xf>
    <xf numFmtId="0" fontId="9" fillId="3" borderId="12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17" fillId="4" borderId="0" xfId="0" applyNumberFormat="1" applyFont="1" applyFill="1" applyAlignment="1" applyProtection="1">
      <alignment vertical="top" shrinkToFit="1"/>
      <protection locked="0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9" fillId="3" borderId="0" xfId="0" applyNumberFormat="1" applyFont="1" applyFill="1" applyAlignment="1">
      <alignment vertical="top" shrinkToFit="1"/>
    </xf>
    <xf numFmtId="4" fontId="9" fillId="3" borderId="0" xfId="0" applyNumberFormat="1" applyFont="1" applyFill="1" applyAlignment="1">
      <alignment vertical="top" shrinkToFit="1"/>
    </xf>
    <xf numFmtId="0" fontId="9" fillId="3" borderId="29" xfId="0" applyFont="1" applyFill="1" applyBorder="1" applyAlignment="1">
      <alignment vertical="top"/>
    </xf>
    <xf numFmtId="49" fontId="9" fillId="3" borderId="18" xfId="0" applyNumberFormat="1" applyFont="1" applyFill="1" applyBorder="1" applyAlignment="1">
      <alignment vertical="top"/>
    </xf>
    <xf numFmtId="0" fontId="9" fillId="3" borderId="18" xfId="0" applyFont="1" applyFill="1" applyBorder="1" applyAlignment="1">
      <alignment horizontal="center" vertical="top" shrinkToFit="1"/>
    </xf>
    <xf numFmtId="165" fontId="9" fillId="3" borderId="18" xfId="0" applyNumberFormat="1" applyFont="1" applyFill="1" applyBorder="1" applyAlignment="1">
      <alignment vertical="top" shrinkToFit="1"/>
    </xf>
    <xf numFmtId="4" fontId="9" fillId="3" borderId="18" xfId="0" applyNumberFormat="1" applyFont="1" applyFill="1" applyBorder="1" applyAlignment="1">
      <alignment vertical="top" shrinkToFit="1"/>
    </xf>
    <xf numFmtId="4" fontId="9" fillId="3" borderId="40" xfId="0" applyNumberFormat="1" applyFont="1" applyFill="1" applyBorder="1" applyAlignment="1">
      <alignment vertical="top" shrinkToFit="1"/>
    </xf>
    <xf numFmtId="4" fontId="9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9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4" fillId="2" borderId="0" xfId="0" applyFont="1" applyFill="1" applyAlignment="1">
      <alignment horizontal="left" wrapText="1"/>
    </xf>
    <xf numFmtId="49" fontId="8" fillId="0" borderId="33" xfId="0" applyNumberFormat="1" applyFont="1" applyBorder="1" applyAlignment="1">
      <alignment vertical="center" wrapText="1"/>
    </xf>
    <xf numFmtId="49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9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9" fillId="4" borderId="0" xfId="0" applyFont="1" applyFill="1" applyAlignment="1" applyProtection="1">
      <alignment horizontal="left" vertical="center"/>
      <protection locked="0"/>
    </xf>
    <xf numFmtId="0" fontId="9" fillId="3" borderId="6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49" fontId="7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9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49" fontId="20" fillId="6" borderId="47" xfId="2" applyNumberFormat="1" applyFont="1" applyFill="1" applyBorder="1" applyAlignment="1">
      <alignment horizontal="left"/>
    </xf>
    <xf numFmtId="4" fontId="20" fillId="6" borderId="47" xfId="2" applyNumberFormat="1" applyFont="1" applyFill="1" applyBorder="1" applyAlignment="1">
      <alignment horizontal="left"/>
    </xf>
    <xf numFmtId="0" fontId="1" fillId="0" borderId="47" xfId="2" applyBorder="1"/>
    <xf numFmtId="0" fontId="1" fillId="0" borderId="0" xfId="2"/>
    <xf numFmtId="49" fontId="21" fillId="7" borderId="47" xfId="2" applyNumberFormat="1" applyFont="1" applyFill="1" applyBorder="1" applyAlignment="1">
      <alignment horizontal="left"/>
    </xf>
    <xf numFmtId="4" fontId="21" fillId="7" borderId="47" xfId="2" applyNumberFormat="1" applyFont="1" applyFill="1" applyBorder="1" applyAlignment="1">
      <alignment horizontal="right"/>
    </xf>
    <xf numFmtId="49" fontId="20" fillId="8" borderId="47" xfId="2" applyNumberFormat="1" applyFont="1" applyFill="1" applyBorder="1" applyAlignment="1">
      <alignment horizontal="left"/>
    </xf>
    <xf numFmtId="4" fontId="20" fillId="8" borderId="47" xfId="2" applyNumberFormat="1" applyFont="1" applyFill="1" applyBorder="1" applyAlignment="1">
      <alignment horizontal="right"/>
    </xf>
    <xf numFmtId="49" fontId="22" fillId="9" borderId="47" xfId="2" applyNumberFormat="1" applyFont="1" applyFill="1" applyBorder="1" applyAlignment="1">
      <alignment horizontal="left"/>
    </xf>
    <xf numFmtId="4" fontId="22" fillId="9" borderId="47" xfId="2" applyNumberFormat="1" applyFont="1" applyFill="1" applyBorder="1" applyAlignment="1">
      <alignment horizontal="right"/>
    </xf>
    <xf numFmtId="49" fontId="23" fillId="10" borderId="47" xfId="2" applyNumberFormat="1" applyFont="1" applyFill="1" applyBorder="1" applyAlignment="1">
      <alignment horizontal="left"/>
    </xf>
    <xf numFmtId="4" fontId="23" fillId="10" borderId="47" xfId="2" applyNumberFormat="1" applyFont="1" applyFill="1" applyBorder="1" applyAlignment="1">
      <alignment horizontal="right"/>
    </xf>
    <xf numFmtId="49" fontId="21" fillId="7" borderId="47" xfId="2" applyNumberFormat="1" applyFont="1" applyFill="1" applyBorder="1" applyAlignment="1">
      <alignment horizontal="center"/>
    </xf>
    <xf numFmtId="49" fontId="1" fillId="0" borderId="0" xfId="2" applyNumberFormat="1"/>
    <xf numFmtId="4" fontId="1" fillId="0" borderId="0" xfId="2" applyNumberFormat="1"/>
    <xf numFmtId="49" fontId="24" fillId="11" borderId="47" xfId="2" applyNumberFormat="1" applyFont="1" applyFill="1" applyBorder="1" applyAlignment="1">
      <alignment horizontal="left"/>
    </xf>
    <xf numFmtId="4" fontId="24" fillId="11" borderId="47" xfId="2" applyNumberFormat="1" applyFont="1" applyFill="1" applyBorder="1" applyAlignment="1">
      <alignment horizontal="right"/>
    </xf>
    <xf numFmtId="49" fontId="21" fillId="7" borderId="47" xfId="2" applyNumberFormat="1" applyFont="1" applyFill="1" applyBorder="1" applyAlignment="1">
      <alignment horizontal="left" wrapText="1"/>
    </xf>
    <xf numFmtId="49" fontId="20" fillId="6" borderId="47" xfId="2" applyNumberFormat="1" applyFont="1" applyFill="1" applyBorder="1" applyAlignment="1">
      <alignment horizontal="left" wrapText="1"/>
    </xf>
  </cellXfs>
  <cellStyles count="3">
    <cellStyle name="Normální" xfId="0" builtinId="0"/>
    <cellStyle name="normální 2" xfId="1" xr:uid="{00000000-0005-0000-0000-000001000000}"/>
    <cellStyle name="Normální 3" xfId="2" xr:uid="{244A2383-5061-4BE0-8765-E5A9F012910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L27" sqref="AL26:AL27"/>
    </sheetView>
  </sheetViews>
  <sheetFormatPr defaultRowHeight="13.2"/>
  <sheetData>
    <row r="1" spans="1:7">
      <c r="A1" s="21" t="s">
        <v>40</v>
      </c>
    </row>
    <row r="2" spans="1:7" ht="57.75" customHeight="1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92"/>
  <sheetViews>
    <sheetView showGridLines="0" topLeftCell="B1" zoomScaleNormal="100" zoomScaleSheetLayoutView="75" workbookViewId="0">
      <selection activeCell="A28" sqref="A28"/>
    </sheetView>
  </sheetViews>
  <sheetFormatPr defaultColWidth="9" defaultRowHeight="13.2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>
      <c r="A1" s="47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>
      <c r="A2" s="2"/>
      <c r="B2" s="76" t="s">
        <v>24</v>
      </c>
      <c r="C2" s="77"/>
      <c r="D2" s="78" t="s">
        <v>43</v>
      </c>
      <c r="E2" s="233" t="s">
        <v>44</v>
      </c>
      <c r="F2" s="234"/>
      <c r="G2" s="234"/>
      <c r="H2" s="234"/>
      <c r="I2" s="234"/>
      <c r="J2" s="235"/>
      <c r="O2" s="1"/>
    </row>
    <row r="3" spans="1:15" ht="27" hidden="1" customHeight="1">
      <c r="A3" s="2"/>
      <c r="B3" s="79"/>
      <c r="C3" s="77"/>
      <c r="D3" s="80"/>
      <c r="E3" s="236"/>
      <c r="F3" s="237"/>
      <c r="G3" s="237"/>
      <c r="H3" s="237"/>
      <c r="I3" s="237"/>
      <c r="J3" s="238"/>
    </row>
    <row r="4" spans="1:15" ht="23.25" customHeight="1">
      <c r="A4" s="2"/>
      <c r="B4" s="81"/>
      <c r="C4" s="82"/>
      <c r="D4" s="83"/>
      <c r="E4" s="217"/>
      <c r="F4" s="217"/>
      <c r="G4" s="217"/>
      <c r="H4" s="217"/>
      <c r="I4" s="217"/>
      <c r="J4" s="218"/>
    </row>
    <row r="5" spans="1:15" ht="24" customHeight="1">
      <c r="A5" s="2"/>
      <c r="B5" s="31" t="s">
        <v>23</v>
      </c>
      <c r="D5" s="221"/>
      <c r="E5" s="222"/>
      <c r="F5" s="222"/>
      <c r="G5" s="222"/>
      <c r="H5" s="18" t="s">
        <v>42</v>
      </c>
      <c r="I5" s="22"/>
      <c r="J5" s="8"/>
    </row>
    <row r="6" spans="1:15" ht="15.75" customHeight="1">
      <c r="A6" s="2"/>
      <c r="B6" s="28"/>
      <c r="C6" s="55"/>
      <c r="D6" s="223"/>
      <c r="E6" s="224"/>
      <c r="F6" s="224"/>
      <c r="G6" s="224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5"/>
      <c r="F7" s="226"/>
      <c r="G7" s="226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40"/>
      <c r="E11" s="240"/>
      <c r="F11" s="240"/>
      <c r="G11" s="240"/>
      <c r="H11" s="18" t="s">
        <v>42</v>
      </c>
      <c r="I11" s="84"/>
      <c r="J11" s="8"/>
    </row>
    <row r="12" spans="1:15" ht="15.75" customHeight="1">
      <c r="A12" s="2"/>
      <c r="B12" s="28"/>
      <c r="C12" s="55"/>
      <c r="D12" s="216"/>
      <c r="E12" s="216"/>
      <c r="F12" s="216"/>
      <c r="G12" s="216"/>
      <c r="H12" s="18" t="s">
        <v>36</v>
      </c>
      <c r="I12" s="84"/>
      <c r="J12" s="8"/>
    </row>
    <row r="13" spans="1:15" ht="15.75" customHeight="1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39"/>
      <c r="F15" s="239"/>
      <c r="G15" s="241"/>
      <c r="H15" s="241"/>
      <c r="I15" s="241" t="s">
        <v>31</v>
      </c>
      <c r="J15" s="242"/>
    </row>
    <row r="16" spans="1:15" ht="23.25" customHeight="1">
      <c r="A16" s="138" t="s">
        <v>26</v>
      </c>
      <c r="B16" s="38" t="s">
        <v>26</v>
      </c>
      <c r="C16" s="62"/>
      <c r="D16" s="63"/>
      <c r="E16" s="205"/>
      <c r="F16" s="206"/>
      <c r="G16" s="205"/>
      <c r="H16" s="206"/>
      <c r="I16" s="205">
        <f>SUMIF(F54:F88,A16,I54:I88)+SUMIF(F54:F88,"PSU",I54:I88)</f>
        <v>0</v>
      </c>
      <c r="J16" s="207"/>
    </row>
    <row r="17" spans="1:10" ht="23.25" customHeight="1">
      <c r="A17" s="138" t="s">
        <v>27</v>
      </c>
      <c r="B17" s="38" t="s">
        <v>27</v>
      </c>
      <c r="C17" s="62"/>
      <c r="D17" s="63"/>
      <c r="E17" s="205"/>
      <c r="F17" s="206"/>
      <c r="G17" s="205"/>
      <c r="H17" s="206"/>
      <c r="I17" s="205">
        <f>SUMIF(F54:F88,A17,I54:I88)</f>
        <v>0</v>
      </c>
      <c r="J17" s="207"/>
    </row>
    <row r="18" spans="1:10" ht="23.25" customHeight="1">
      <c r="A18" s="138" t="s">
        <v>28</v>
      </c>
      <c r="B18" s="38" t="s">
        <v>28</v>
      </c>
      <c r="C18" s="62"/>
      <c r="D18" s="63"/>
      <c r="E18" s="205"/>
      <c r="F18" s="206"/>
      <c r="G18" s="205"/>
      <c r="H18" s="206"/>
      <c r="I18" s="205">
        <f>SUMIF(F54:F88,A18,I54:I88)</f>
        <v>0</v>
      </c>
      <c r="J18" s="207"/>
    </row>
    <row r="19" spans="1:10" ht="23.25" customHeight="1">
      <c r="A19" s="138" t="s">
        <v>132</v>
      </c>
      <c r="B19" s="38" t="s">
        <v>29</v>
      </c>
      <c r="C19" s="62"/>
      <c r="D19" s="63"/>
      <c r="E19" s="205"/>
      <c r="F19" s="206"/>
      <c r="G19" s="205"/>
      <c r="H19" s="206"/>
      <c r="I19" s="205">
        <f>SUMIF(F54:F88,A19,I54:I88)</f>
        <v>0</v>
      </c>
      <c r="J19" s="207"/>
    </row>
    <row r="20" spans="1:10" ht="23.25" customHeight="1">
      <c r="A20" s="138" t="s">
        <v>133</v>
      </c>
      <c r="B20" s="38" t="s">
        <v>30</v>
      </c>
      <c r="C20" s="62"/>
      <c r="D20" s="63"/>
      <c r="E20" s="205"/>
      <c r="F20" s="206"/>
      <c r="G20" s="205"/>
      <c r="H20" s="206"/>
      <c r="I20" s="205">
        <f>SUMIF(F54:F88,A20,I54:I88)</f>
        <v>0</v>
      </c>
      <c r="J20" s="207"/>
    </row>
    <row r="21" spans="1:10" ht="23.25" customHeight="1">
      <c r="A21" s="2"/>
      <c r="B21" s="48" t="s">
        <v>31</v>
      </c>
      <c r="C21" s="64"/>
      <c r="D21" s="65"/>
      <c r="E21" s="208"/>
      <c r="F21" s="243"/>
      <c r="G21" s="208"/>
      <c r="H21" s="243"/>
      <c r="I21" s="208">
        <f>SUM(I16:J20)</f>
        <v>0</v>
      </c>
      <c r="J21" s="209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3">
        <f>ZakladDPHSniVypocet</f>
        <v>0</v>
      </c>
      <c r="H23" s="204"/>
      <c r="I23" s="204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1">
        <f>A23</f>
        <v>0</v>
      </c>
      <c r="H24" s="202"/>
      <c r="I24" s="202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3">
        <f>ZakladDPHZaklVypocet</f>
        <v>0</v>
      </c>
      <c r="H25" s="204"/>
      <c r="I25" s="204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0">
        <f>A25</f>
        <v>0</v>
      </c>
      <c r="H26" s="231"/>
      <c r="I26" s="23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2">
        <f>CenaCelkem-(ZakladDPHSni+DPHSni+ZakladDPHZakl+DPHZakl)</f>
        <v>0</v>
      </c>
      <c r="H27" s="232"/>
      <c r="I27" s="232"/>
      <c r="J27" s="41" t="str">
        <f t="shared" si="0"/>
        <v>CZK</v>
      </c>
    </row>
    <row r="28" spans="1:10" ht="27.75" hidden="1" customHeight="1" thickBot="1">
      <c r="A28" s="2"/>
      <c r="B28" s="111" t="s">
        <v>25</v>
      </c>
      <c r="C28" s="112"/>
      <c r="D28" s="112"/>
      <c r="E28" s="113"/>
      <c r="F28" s="114"/>
      <c r="G28" s="210">
        <f>ZakladDPHSniVypocet+ZakladDPHZaklVypocet</f>
        <v>0</v>
      </c>
      <c r="H28" s="211"/>
      <c r="I28" s="211"/>
      <c r="J28" s="115" t="str">
        <f t="shared" si="0"/>
        <v>CZK</v>
      </c>
    </row>
    <row r="29" spans="1:10" ht="27.75" customHeight="1" thickBot="1">
      <c r="A29" s="2">
        <f>(A27-INT(A27))*100</f>
        <v>0</v>
      </c>
      <c r="B29" s="111" t="s">
        <v>37</v>
      </c>
      <c r="C29" s="116"/>
      <c r="D29" s="116"/>
      <c r="E29" s="116"/>
      <c r="F29" s="117"/>
      <c r="G29" s="210">
        <f>A27</f>
        <v>0</v>
      </c>
      <c r="H29" s="210"/>
      <c r="I29" s="210"/>
      <c r="J29" s="118" t="s">
        <v>53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2"/>
      <c r="E34" s="213"/>
      <c r="G34" s="214"/>
      <c r="H34" s="215"/>
      <c r="I34" s="215"/>
      <c r="J34" s="25"/>
    </row>
    <row r="35" spans="1:10" ht="12.75" customHeight="1">
      <c r="A35" s="2"/>
      <c r="B35" s="2"/>
      <c r="D35" s="200" t="s">
        <v>2</v>
      </c>
      <c r="E35" s="200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>
      <c r="A39" s="87">
        <v>1</v>
      </c>
      <c r="B39" s="97" t="s">
        <v>45</v>
      </c>
      <c r="C39" s="195"/>
      <c r="D39" s="195"/>
      <c r="E39" s="195"/>
      <c r="F39" s="98">
        <f>'240809 01 Pol'!AE355+'240809 02 Pol'!AE130</f>
        <v>0</v>
      </c>
      <c r="G39" s="99">
        <f>'240809 01 Pol'!AF355+'240809 02 Pol'!AF130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>
      <c r="A40" s="87">
        <v>2</v>
      </c>
      <c r="B40" s="102" t="s">
        <v>46</v>
      </c>
      <c r="C40" s="196" t="s">
        <v>47</v>
      </c>
      <c r="D40" s="196"/>
      <c r="E40" s="196"/>
      <c r="F40" s="103">
        <f>'240809 01 Pol'!AE355+'240809 02 Pol'!AE130</f>
        <v>0</v>
      </c>
      <c r="G40" s="104">
        <f>'240809 01 Pol'!AF355+'240809 02 Pol'!AF130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>
      <c r="A41" s="87">
        <v>3</v>
      </c>
      <c r="B41" s="106" t="s">
        <v>48</v>
      </c>
      <c r="C41" s="195" t="s">
        <v>49</v>
      </c>
      <c r="D41" s="195"/>
      <c r="E41" s="195"/>
      <c r="F41" s="107">
        <f>'240809 01 Pol'!AE355</f>
        <v>0</v>
      </c>
      <c r="G41" s="100">
        <f>'240809 01 Pol'!AF355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>
      <c r="A42" s="87">
        <v>3</v>
      </c>
      <c r="B42" s="106" t="s">
        <v>50</v>
      </c>
      <c r="C42" s="195" t="s">
        <v>51</v>
      </c>
      <c r="D42" s="195"/>
      <c r="E42" s="195"/>
      <c r="F42" s="107">
        <f>'240809 02 Pol'!AE130</f>
        <v>0</v>
      </c>
      <c r="G42" s="100">
        <f>'240809 02 Pol'!AF130</f>
        <v>0</v>
      </c>
      <c r="H42" s="100">
        <f>(F42*SazbaDPH1/100)+(G42*SazbaDPH2/100)</f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>
      <c r="A43" s="87"/>
      <c r="B43" s="197" t="s">
        <v>52</v>
      </c>
      <c r="C43" s="198"/>
      <c r="D43" s="198"/>
      <c r="E43" s="199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09">
        <f>SUMIF(A39:A42,"=1",I39:I42)</f>
        <v>0</v>
      </c>
      <c r="J43" s="110">
        <f>SUMIF(A39:A42,"=1",J39:J42)</f>
        <v>0</v>
      </c>
    </row>
    <row r="45" spans="1:10">
      <c r="A45" t="s">
        <v>54</v>
      </c>
      <c r="B45" t="s">
        <v>55</v>
      </c>
    </row>
    <row r="46" spans="1:10">
      <c r="A46" t="s">
        <v>56</v>
      </c>
      <c r="B46" t="s">
        <v>57</v>
      </c>
    </row>
    <row r="47" spans="1:10">
      <c r="A47" t="s">
        <v>58</v>
      </c>
      <c r="B47" t="s">
        <v>59</v>
      </c>
    </row>
    <row r="48" spans="1:10">
      <c r="A48" t="s">
        <v>58</v>
      </c>
      <c r="B48" t="s">
        <v>60</v>
      </c>
    </row>
    <row r="51" spans="1:10" ht="15.6">
      <c r="B51" s="119" t="s">
        <v>61</v>
      </c>
    </row>
    <row r="53" spans="1:10" ht="25.5" customHeight="1">
      <c r="A53" s="121"/>
      <c r="B53" s="124" t="s">
        <v>18</v>
      </c>
      <c r="C53" s="124" t="s">
        <v>6</v>
      </c>
      <c r="D53" s="125"/>
      <c r="E53" s="125"/>
      <c r="F53" s="126" t="s">
        <v>62</v>
      </c>
      <c r="G53" s="126"/>
      <c r="H53" s="126"/>
      <c r="I53" s="126" t="s">
        <v>31</v>
      </c>
      <c r="J53" s="126" t="s">
        <v>0</v>
      </c>
    </row>
    <row r="54" spans="1:10" ht="36.75" customHeight="1">
      <c r="A54" s="122"/>
      <c r="B54" s="127" t="s">
        <v>63</v>
      </c>
      <c r="C54" s="193" t="s">
        <v>64</v>
      </c>
      <c r="D54" s="194"/>
      <c r="E54" s="194"/>
      <c r="F54" s="136" t="s">
        <v>26</v>
      </c>
      <c r="G54" s="128"/>
      <c r="H54" s="128"/>
      <c r="I54" s="128">
        <f>'240809 01 Pol'!G8+'240809 02 Pol'!G8</f>
        <v>0</v>
      </c>
      <c r="J54" s="133" t="str">
        <f>IF(I89=0,"",I54/I89*100)</f>
        <v/>
      </c>
    </row>
    <row r="55" spans="1:10" ht="36.75" customHeight="1">
      <c r="A55" s="122"/>
      <c r="B55" s="127" t="s">
        <v>65</v>
      </c>
      <c r="C55" s="193" t="s">
        <v>66</v>
      </c>
      <c r="D55" s="194"/>
      <c r="E55" s="194"/>
      <c r="F55" s="136" t="s">
        <v>26</v>
      </c>
      <c r="G55" s="128"/>
      <c r="H55" s="128"/>
      <c r="I55" s="128">
        <f>'240809 02 Pol'!G12</f>
        <v>0</v>
      </c>
      <c r="J55" s="133" t="str">
        <f>IF(I89=0,"",I55/I89*100)</f>
        <v/>
      </c>
    </row>
    <row r="56" spans="1:10" ht="36.75" customHeight="1">
      <c r="A56" s="122"/>
      <c r="B56" s="127" t="s">
        <v>67</v>
      </c>
      <c r="C56" s="193" t="s">
        <v>68</v>
      </c>
      <c r="D56" s="194"/>
      <c r="E56" s="194"/>
      <c r="F56" s="136" t="s">
        <v>26</v>
      </c>
      <c r="G56" s="128"/>
      <c r="H56" s="128"/>
      <c r="I56" s="128">
        <f>'240809 01 Pol'!G17</f>
        <v>0</v>
      </c>
      <c r="J56" s="133" t="str">
        <f>IF(I89=0,"",I56/I89*100)</f>
        <v/>
      </c>
    </row>
    <row r="57" spans="1:10" ht="36.75" customHeight="1">
      <c r="A57" s="122"/>
      <c r="B57" s="127" t="s">
        <v>69</v>
      </c>
      <c r="C57" s="193" t="s">
        <v>70</v>
      </c>
      <c r="D57" s="194"/>
      <c r="E57" s="194"/>
      <c r="F57" s="136" t="s">
        <v>26</v>
      </c>
      <c r="G57" s="128"/>
      <c r="H57" s="128"/>
      <c r="I57" s="128">
        <f>'240809 01 Pol'!G19</f>
        <v>0</v>
      </c>
      <c r="J57" s="133" t="str">
        <f>IF(I89=0,"",I57/I89*100)</f>
        <v/>
      </c>
    </row>
    <row r="58" spans="1:10" ht="36.75" customHeight="1">
      <c r="A58" s="122"/>
      <c r="B58" s="127" t="s">
        <v>71</v>
      </c>
      <c r="C58" s="193" t="s">
        <v>72</v>
      </c>
      <c r="D58" s="194"/>
      <c r="E58" s="194"/>
      <c r="F58" s="136" t="s">
        <v>26</v>
      </c>
      <c r="G58" s="128"/>
      <c r="H58" s="128"/>
      <c r="I58" s="128">
        <f>'240809 01 Pol'!G24+'240809 02 Pol'!G15</f>
        <v>0</v>
      </c>
      <c r="J58" s="133" t="str">
        <f>IF(I89=0,"",I58/I89*100)</f>
        <v/>
      </c>
    </row>
    <row r="59" spans="1:10" ht="36.75" customHeight="1">
      <c r="A59" s="122"/>
      <c r="B59" s="127" t="s">
        <v>73</v>
      </c>
      <c r="C59" s="193" t="s">
        <v>74</v>
      </c>
      <c r="D59" s="194"/>
      <c r="E59" s="194"/>
      <c r="F59" s="136" t="s">
        <v>26</v>
      </c>
      <c r="G59" s="128"/>
      <c r="H59" s="128"/>
      <c r="I59" s="128">
        <f>'240809 01 Pol'!G66</f>
        <v>0</v>
      </c>
      <c r="J59" s="133" t="str">
        <f>IF(I89=0,"",I59/I89*100)</f>
        <v/>
      </c>
    </row>
    <row r="60" spans="1:10" ht="36.75" customHeight="1">
      <c r="A60" s="122"/>
      <c r="B60" s="127" t="s">
        <v>75</v>
      </c>
      <c r="C60" s="193" t="s">
        <v>76</v>
      </c>
      <c r="D60" s="194"/>
      <c r="E60" s="194"/>
      <c r="F60" s="136" t="s">
        <v>26</v>
      </c>
      <c r="G60" s="128"/>
      <c r="H60" s="128"/>
      <c r="I60" s="128">
        <f>'240809 01 Pol'!G82</f>
        <v>0</v>
      </c>
      <c r="J60" s="133" t="str">
        <f>IF(I89=0,"",I60/I89*100)</f>
        <v/>
      </c>
    </row>
    <row r="61" spans="1:10" ht="36.75" customHeight="1">
      <c r="A61" s="122"/>
      <c r="B61" s="127" t="s">
        <v>77</v>
      </c>
      <c r="C61" s="193" t="s">
        <v>78</v>
      </c>
      <c r="D61" s="194"/>
      <c r="E61" s="194"/>
      <c r="F61" s="136" t="s">
        <v>26</v>
      </c>
      <c r="G61" s="128"/>
      <c r="H61" s="128"/>
      <c r="I61" s="128">
        <f>'240809 01 Pol'!G85</f>
        <v>0</v>
      </c>
      <c r="J61" s="133" t="str">
        <f>IF(I89=0,"",I61/I89*100)</f>
        <v/>
      </c>
    </row>
    <row r="62" spans="1:10" ht="36.75" customHeight="1">
      <c r="A62" s="122"/>
      <c r="B62" s="127" t="s">
        <v>79</v>
      </c>
      <c r="C62" s="193" t="s">
        <v>80</v>
      </c>
      <c r="D62" s="194"/>
      <c r="E62" s="194"/>
      <c r="F62" s="136" t="s">
        <v>26</v>
      </c>
      <c r="G62" s="128"/>
      <c r="H62" s="128"/>
      <c r="I62" s="128">
        <f>'240809 01 Pol'!G88</f>
        <v>0</v>
      </c>
      <c r="J62" s="133" t="str">
        <f>IF(I89=0,"",I62/I89*100)</f>
        <v/>
      </c>
    </row>
    <row r="63" spans="1:10" ht="36.75" customHeight="1">
      <c r="A63" s="122"/>
      <c r="B63" s="127" t="s">
        <v>81</v>
      </c>
      <c r="C63" s="193" t="s">
        <v>82</v>
      </c>
      <c r="D63" s="194"/>
      <c r="E63" s="194"/>
      <c r="F63" s="136" t="s">
        <v>26</v>
      </c>
      <c r="G63" s="128"/>
      <c r="H63" s="128"/>
      <c r="I63" s="128">
        <f>'240809 01 Pol'!G93+'240809 02 Pol'!G53</f>
        <v>0</v>
      </c>
      <c r="J63" s="133" t="str">
        <f>IF(I89=0,"",I63/I89*100)</f>
        <v/>
      </c>
    </row>
    <row r="64" spans="1:10" ht="36.75" customHeight="1">
      <c r="A64" s="122"/>
      <c r="B64" s="127" t="s">
        <v>83</v>
      </c>
      <c r="C64" s="193" t="s">
        <v>84</v>
      </c>
      <c r="D64" s="194"/>
      <c r="E64" s="194"/>
      <c r="F64" s="136" t="s">
        <v>26</v>
      </c>
      <c r="G64" s="128"/>
      <c r="H64" s="128"/>
      <c r="I64" s="128">
        <f>'240809 01 Pol'!G117+'240809 02 Pol'!G78</f>
        <v>0</v>
      </c>
      <c r="J64" s="133" t="str">
        <f>IF(I89=0,"",I64/I89*100)</f>
        <v/>
      </c>
    </row>
    <row r="65" spans="1:10" ht="36.75" customHeight="1">
      <c r="A65" s="122"/>
      <c r="B65" s="127" t="s">
        <v>85</v>
      </c>
      <c r="C65" s="193" t="s">
        <v>86</v>
      </c>
      <c r="D65" s="194"/>
      <c r="E65" s="194"/>
      <c r="F65" s="136" t="s">
        <v>26</v>
      </c>
      <c r="G65" s="128"/>
      <c r="H65" s="128"/>
      <c r="I65" s="128">
        <f>'240809 01 Pol'!G122+'240809 02 Pol'!G85</f>
        <v>0</v>
      </c>
      <c r="J65" s="133" t="str">
        <f>IF(I89=0,"",I65/I89*100)</f>
        <v/>
      </c>
    </row>
    <row r="66" spans="1:10" ht="36.75" customHeight="1">
      <c r="A66" s="122"/>
      <c r="B66" s="127" t="s">
        <v>87</v>
      </c>
      <c r="C66" s="193" t="s">
        <v>88</v>
      </c>
      <c r="D66" s="194"/>
      <c r="E66" s="194"/>
      <c r="F66" s="136" t="s">
        <v>26</v>
      </c>
      <c r="G66" s="128"/>
      <c r="H66" s="128"/>
      <c r="I66" s="128">
        <f>'240809 01 Pol'!G126</f>
        <v>0</v>
      </c>
      <c r="J66" s="133" t="str">
        <f>IF(I89=0,"",I66/I89*100)</f>
        <v/>
      </c>
    </row>
    <row r="67" spans="1:10" ht="36.75" customHeight="1">
      <c r="A67" s="122"/>
      <c r="B67" s="127" t="s">
        <v>89</v>
      </c>
      <c r="C67" s="193" t="s">
        <v>90</v>
      </c>
      <c r="D67" s="194"/>
      <c r="E67" s="194"/>
      <c r="F67" s="136" t="s">
        <v>27</v>
      </c>
      <c r="G67" s="128"/>
      <c r="H67" s="128"/>
      <c r="I67" s="128">
        <f>'240809 01 Pol'!G129</f>
        <v>0</v>
      </c>
      <c r="J67" s="133" t="str">
        <f>IF(I89=0,"",I67/I89*100)</f>
        <v/>
      </c>
    </row>
    <row r="68" spans="1:10" ht="36.75" customHeight="1">
      <c r="A68" s="122"/>
      <c r="B68" s="127" t="s">
        <v>91</v>
      </c>
      <c r="C68" s="193" t="s">
        <v>92</v>
      </c>
      <c r="D68" s="194"/>
      <c r="E68" s="194"/>
      <c r="F68" s="136" t="s">
        <v>27</v>
      </c>
      <c r="G68" s="128"/>
      <c r="H68" s="128"/>
      <c r="I68" s="128">
        <f>'240809 01 Pol'!G141</f>
        <v>0</v>
      </c>
      <c r="J68" s="133" t="str">
        <f>IF(I89=0,"",I68/I89*100)</f>
        <v/>
      </c>
    </row>
    <row r="69" spans="1:10" ht="36.75" customHeight="1">
      <c r="A69" s="122"/>
      <c r="B69" s="127" t="s">
        <v>93</v>
      </c>
      <c r="C69" s="193" t="s">
        <v>94</v>
      </c>
      <c r="D69" s="194"/>
      <c r="E69" s="194"/>
      <c r="F69" s="136" t="s">
        <v>27</v>
      </c>
      <c r="G69" s="128"/>
      <c r="H69" s="128"/>
      <c r="I69" s="128">
        <f>'240809 01 Pol'!G154</f>
        <v>0</v>
      </c>
      <c r="J69" s="133" t="str">
        <f>IF(I89=0,"",I69/I89*100)</f>
        <v/>
      </c>
    </row>
    <row r="70" spans="1:10" ht="36.75" customHeight="1">
      <c r="A70" s="122"/>
      <c r="B70" s="127" t="s">
        <v>95</v>
      </c>
      <c r="C70" s="193" t="s">
        <v>96</v>
      </c>
      <c r="D70" s="194"/>
      <c r="E70" s="194"/>
      <c r="F70" s="136" t="s">
        <v>27</v>
      </c>
      <c r="G70" s="128"/>
      <c r="H70" s="128"/>
      <c r="I70" s="128">
        <f>'240809 01 Pol'!G156</f>
        <v>0</v>
      </c>
      <c r="J70" s="133" t="str">
        <f>IF(I89=0,"",I70/I89*100)</f>
        <v/>
      </c>
    </row>
    <row r="71" spans="1:10" ht="36.75" customHeight="1">
      <c r="A71" s="122"/>
      <c r="B71" s="127" t="s">
        <v>97</v>
      </c>
      <c r="C71" s="193" t="s">
        <v>98</v>
      </c>
      <c r="D71" s="194"/>
      <c r="E71" s="194"/>
      <c r="F71" s="136" t="s">
        <v>27</v>
      </c>
      <c r="G71" s="128"/>
      <c r="H71" s="128"/>
      <c r="I71" s="128">
        <f>'240809 01 Pol'!G174</f>
        <v>0</v>
      </c>
      <c r="J71" s="133" t="str">
        <f>IF(I89=0,"",I71/I89*100)</f>
        <v/>
      </c>
    </row>
    <row r="72" spans="1:10" ht="36.75" customHeight="1">
      <c r="A72" s="122"/>
      <c r="B72" s="127" t="s">
        <v>99</v>
      </c>
      <c r="C72" s="193" t="s">
        <v>100</v>
      </c>
      <c r="D72" s="194"/>
      <c r="E72" s="194"/>
      <c r="F72" s="136" t="s">
        <v>27</v>
      </c>
      <c r="G72" s="128"/>
      <c r="H72" s="128"/>
      <c r="I72" s="128">
        <f>'240809 01 Pol'!G198</f>
        <v>0</v>
      </c>
      <c r="J72" s="133" t="str">
        <f>IF(I89=0,"",I72/I89*100)</f>
        <v/>
      </c>
    </row>
    <row r="73" spans="1:10" ht="36.75" customHeight="1">
      <c r="A73" s="122"/>
      <c r="B73" s="127" t="s">
        <v>101</v>
      </c>
      <c r="C73" s="193" t="s">
        <v>102</v>
      </c>
      <c r="D73" s="194"/>
      <c r="E73" s="194"/>
      <c r="F73" s="136" t="s">
        <v>27</v>
      </c>
      <c r="G73" s="128"/>
      <c r="H73" s="128"/>
      <c r="I73" s="128">
        <f>'240809 02 Pol'!G87</f>
        <v>0</v>
      </c>
      <c r="J73" s="133" t="str">
        <f>IF(I89=0,"",I73/I89*100)</f>
        <v/>
      </c>
    </row>
    <row r="74" spans="1:10" ht="36.75" customHeight="1">
      <c r="A74" s="122"/>
      <c r="B74" s="127" t="s">
        <v>103</v>
      </c>
      <c r="C74" s="193" t="s">
        <v>104</v>
      </c>
      <c r="D74" s="194"/>
      <c r="E74" s="194"/>
      <c r="F74" s="136" t="s">
        <v>27</v>
      </c>
      <c r="G74" s="128"/>
      <c r="H74" s="128"/>
      <c r="I74" s="128">
        <f>'240809 01 Pol'!G223</f>
        <v>0</v>
      </c>
      <c r="J74" s="133" t="str">
        <f>IF(I89=0,"",I74/I89*100)</f>
        <v/>
      </c>
    </row>
    <row r="75" spans="1:10" ht="36.75" customHeight="1">
      <c r="A75" s="122"/>
      <c r="B75" s="127" t="s">
        <v>105</v>
      </c>
      <c r="C75" s="193" t="s">
        <v>106</v>
      </c>
      <c r="D75" s="194"/>
      <c r="E75" s="194"/>
      <c r="F75" s="136" t="s">
        <v>27</v>
      </c>
      <c r="G75" s="128"/>
      <c r="H75" s="128"/>
      <c r="I75" s="128">
        <f>'240809 01 Pol'!G226</f>
        <v>0</v>
      </c>
      <c r="J75" s="133" t="str">
        <f>IF(I89=0,"",I75/I89*100)</f>
        <v/>
      </c>
    </row>
    <row r="76" spans="1:10" ht="36.75" customHeight="1">
      <c r="A76" s="122"/>
      <c r="B76" s="127" t="s">
        <v>107</v>
      </c>
      <c r="C76" s="193" t="s">
        <v>108</v>
      </c>
      <c r="D76" s="194"/>
      <c r="E76" s="194"/>
      <c r="F76" s="136" t="s">
        <v>27</v>
      </c>
      <c r="G76" s="128"/>
      <c r="H76" s="128"/>
      <c r="I76" s="128">
        <f>'240809 01 Pol'!G235</f>
        <v>0</v>
      </c>
      <c r="J76" s="133" t="str">
        <f>IF(I89=0,"",I76/I89*100)</f>
        <v/>
      </c>
    </row>
    <row r="77" spans="1:10" ht="36.75" customHeight="1">
      <c r="A77" s="122"/>
      <c r="B77" s="127" t="s">
        <v>109</v>
      </c>
      <c r="C77" s="193" t="s">
        <v>110</v>
      </c>
      <c r="D77" s="194"/>
      <c r="E77" s="194"/>
      <c r="F77" s="136" t="s">
        <v>27</v>
      </c>
      <c r="G77" s="128"/>
      <c r="H77" s="128"/>
      <c r="I77" s="128">
        <f>'240809 01 Pol'!G238</f>
        <v>0</v>
      </c>
      <c r="J77" s="133" t="str">
        <f>IF(I89=0,"",I77/I89*100)</f>
        <v/>
      </c>
    </row>
    <row r="78" spans="1:10" ht="36.75" customHeight="1">
      <c r="A78" s="122"/>
      <c r="B78" s="127" t="s">
        <v>111</v>
      </c>
      <c r="C78" s="193" t="s">
        <v>112</v>
      </c>
      <c r="D78" s="194"/>
      <c r="E78" s="194"/>
      <c r="F78" s="136" t="s">
        <v>27</v>
      </c>
      <c r="G78" s="128"/>
      <c r="H78" s="128"/>
      <c r="I78" s="128">
        <f>'240809 01 Pol'!G249</f>
        <v>0</v>
      </c>
      <c r="J78" s="133" t="str">
        <f>IF(I89=0,"",I78/I89*100)</f>
        <v/>
      </c>
    </row>
    <row r="79" spans="1:10" ht="36.75" customHeight="1">
      <c r="A79" s="122"/>
      <c r="B79" s="127" t="s">
        <v>113</v>
      </c>
      <c r="C79" s="193" t="s">
        <v>114</v>
      </c>
      <c r="D79" s="194"/>
      <c r="E79" s="194"/>
      <c r="F79" s="136" t="s">
        <v>27</v>
      </c>
      <c r="G79" s="128"/>
      <c r="H79" s="128"/>
      <c r="I79" s="128">
        <f>'240809 01 Pol'!G253</f>
        <v>0</v>
      </c>
      <c r="J79" s="133" t="str">
        <f>IF(I89=0,"",I79/I89*100)</f>
        <v/>
      </c>
    </row>
    <row r="80" spans="1:10" ht="36.75" customHeight="1">
      <c r="A80" s="122"/>
      <c r="B80" s="127" t="s">
        <v>115</v>
      </c>
      <c r="C80" s="193" t="s">
        <v>116</v>
      </c>
      <c r="D80" s="194"/>
      <c r="E80" s="194"/>
      <c r="F80" s="136" t="s">
        <v>27</v>
      </c>
      <c r="G80" s="128"/>
      <c r="H80" s="128"/>
      <c r="I80" s="128">
        <f>'240809 01 Pol'!G264</f>
        <v>0</v>
      </c>
      <c r="J80" s="133" t="str">
        <f>IF(I89=0,"",I80/I89*100)</f>
        <v/>
      </c>
    </row>
    <row r="81" spans="1:10" ht="36.75" customHeight="1">
      <c r="A81" s="122"/>
      <c r="B81" s="127" t="s">
        <v>117</v>
      </c>
      <c r="C81" s="193" t="s">
        <v>118</v>
      </c>
      <c r="D81" s="194"/>
      <c r="E81" s="194"/>
      <c r="F81" s="136" t="s">
        <v>27</v>
      </c>
      <c r="G81" s="128"/>
      <c r="H81" s="128"/>
      <c r="I81" s="128">
        <f>'240809 01 Pol'!G277</f>
        <v>0</v>
      </c>
      <c r="J81" s="133" t="str">
        <f>IF(I89=0,"",I81/I89*100)</f>
        <v/>
      </c>
    </row>
    <row r="82" spans="1:10" ht="36.75" customHeight="1">
      <c r="A82" s="122"/>
      <c r="B82" s="127" t="s">
        <v>119</v>
      </c>
      <c r="C82" s="193" t="s">
        <v>120</v>
      </c>
      <c r="D82" s="194"/>
      <c r="E82" s="194"/>
      <c r="F82" s="136" t="s">
        <v>27</v>
      </c>
      <c r="G82" s="128"/>
      <c r="H82" s="128"/>
      <c r="I82" s="128">
        <f>'240809 01 Pol'!G298</f>
        <v>0</v>
      </c>
      <c r="J82" s="133" t="str">
        <f>IF(I89=0,"",I82/I89*100)</f>
        <v/>
      </c>
    </row>
    <row r="83" spans="1:10" ht="36.75" customHeight="1">
      <c r="A83" s="122"/>
      <c r="B83" s="127" t="s">
        <v>121</v>
      </c>
      <c r="C83" s="193" t="s">
        <v>122</v>
      </c>
      <c r="D83" s="194"/>
      <c r="E83" s="194"/>
      <c r="F83" s="136" t="s">
        <v>27</v>
      </c>
      <c r="G83" s="128"/>
      <c r="H83" s="128"/>
      <c r="I83" s="128">
        <f>'240809 01 Pol'!G315+'240809 02 Pol'!G90</f>
        <v>0</v>
      </c>
      <c r="J83" s="133" t="str">
        <f>IF(I89=0,"",I83/I89*100)</f>
        <v/>
      </c>
    </row>
    <row r="84" spans="1:10" ht="36.75" customHeight="1">
      <c r="A84" s="122"/>
      <c r="B84" s="127" t="s">
        <v>123</v>
      </c>
      <c r="C84" s="193" t="s">
        <v>124</v>
      </c>
      <c r="D84" s="194"/>
      <c r="E84" s="194"/>
      <c r="F84" s="136" t="s">
        <v>27</v>
      </c>
      <c r="G84" s="128"/>
      <c r="H84" s="128"/>
      <c r="I84" s="128">
        <f>'240809 01 Pol'!G317+'240809 02 Pol'!G93</f>
        <v>0</v>
      </c>
      <c r="J84" s="133" t="str">
        <f>IF(I89=0,"",I84/I89*100)</f>
        <v/>
      </c>
    </row>
    <row r="85" spans="1:10" ht="36.75" customHeight="1">
      <c r="A85" s="122"/>
      <c r="B85" s="127" t="s">
        <v>125</v>
      </c>
      <c r="C85" s="193" t="s">
        <v>126</v>
      </c>
      <c r="D85" s="194"/>
      <c r="E85" s="194"/>
      <c r="F85" s="136" t="s">
        <v>28</v>
      </c>
      <c r="G85" s="128"/>
      <c r="H85" s="128"/>
      <c r="I85" s="128">
        <f>'240809 01 Pol'!G327</f>
        <v>0</v>
      </c>
      <c r="J85" s="133" t="str">
        <f>IF(I89=0,"",I85/I89*100)</f>
        <v/>
      </c>
    </row>
    <row r="86" spans="1:10" ht="36.75" customHeight="1">
      <c r="A86" s="122"/>
      <c r="B86" s="127" t="s">
        <v>127</v>
      </c>
      <c r="C86" s="193" t="s">
        <v>128</v>
      </c>
      <c r="D86" s="194"/>
      <c r="E86" s="194"/>
      <c r="F86" s="136" t="s">
        <v>28</v>
      </c>
      <c r="G86" s="128"/>
      <c r="H86" s="128"/>
      <c r="I86" s="128">
        <f>'240809 01 Pol'!G332</f>
        <v>0</v>
      </c>
      <c r="J86" s="133" t="str">
        <f>IF(I89=0,"",I86/I89*100)</f>
        <v/>
      </c>
    </row>
    <row r="87" spans="1:10" ht="36.75" customHeight="1">
      <c r="A87" s="122"/>
      <c r="B87" s="127" t="s">
        <v>129</v>
      </c>
      <c r="C87" s="193" t="s">
        <v>130</v>
      </c>
      <c r="D87" s="194"/>
      <c r="E87" s="194"/>
      <c r="F87" s="136" t="s">
        <v>131</v>
      </c>
      <c r="G87" s="128"/>
      <c r="H87" s="128"/>
      <c r="I87" s="128">
        <f>'240809 01 Pol'!G336</f>
        <v>0</v>
      </c>
      <c r="J87" s="133" t="str">
        <f>IF(I89=0,"",I87/I89*100)</f>
        <v/>
      </c>
    </row>
    <row r="88" spans="1:10" ht="36.75" customHeight="1">
      <c r="A88" s="122"/>
      <c r="B88" s="127" t="s">
        <v>132</v>
      </c>
      <c r="C88" s="193" t="s">
        <v>29</v>
      </c>
      <c r="D88" s="194"/>
      <c r="E88" s="194"/>
      <c r="F88" s="136" t="s">
        <v>132</v>
      </c>
      <c r="G88" s="128"/>
      <c r="H88" s="128"/>
      <c r="I88" s="128">
        <f>'240809 01 Pol'!G345</f>
        <v>0</v>
      </c>
      <c r="J88" s="133" t="str">
        <f>IF(I89=0,"",I88/I89*100)</f>
        <v/>
      </c>
    </row>
    <row r="89" spans="1:10" ht="25.5" customHeight="1">
      <c r="A89" s="123"/>
      <c r="B89" s="129" t="s">
        <v>1</v>
      </c>
      <c r="C89" s="130"/>
      <c r="D89" s="131"/>
      <c r="E89" s="131"/>
      <c r="F89" s="137"/>
      <c r="G89" s="132"/>
      <c r="H89" s="132"/>
      <c r="I89" s="132">
        <f>SUM(I54:I88)</f>
        <v>0</v>
      </c>
      <c r="J89" s="134">
        <f>SUM(J54:J88)</f>
        <v>0</v>
      </c>
    </row>
    <row r="90" spans="1:10">
      <c r="F90" s="86"/>
      <c r="G90" s="86"/>
      <c r="H90" s="86"/>
      <c r="I90" s="86"/>
      <c r="J90" s="135"/>
    </row>
    <row r="91" spans="1:10">
      <c r="F91" s="86"/>
      <c r="G91" s="86"/>
      <c r="H91" s="86"/>
      <c r="I91" s="86"/>
      <c r="J91" s="135"/>
    </row>
    <row r="92" spans="1:10">
      <c r="F92" s="86"/>
      <c r="G92" s="86"/>
      <c r="H92" s="86"/>
      <c r="I92" s="86"/>
      <c r="J92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>
      <c r="A1" s="244" t="s">
        <v>7</v>
      </c>
      <c r="B1" s="244"/>
      <c r="C1" s="245"/>
      <c r="D1" s="244"/>
      <c r="E1" s="244"/>
      <c r="F1" s="244"/>
      <c r="G1" s="244"/>
    </row>
    <row r="2" spans="1:7" ht="24.9" customHeight="1">
      <c r="A2" s="50" t="s">
        <v>8</v>
      </c>
      <c r="B2" s="49"/>
      <c r="C2" s="246"/>
      <c r="D2" s="246"/>
      <c r="E2" s="246"/>
      <c r="F2" s="246"/>
      <c r="G2" s="247"/>
    </row>
    <row r="3" spans="1:7" ht="24.9" customHeight="1">
      <c r="A3" s="50" t="s">
        <v>9</v>
      </c>
      <c r="B3" s="49"/>
      <c r="C3" s="246"/>
      <c r="D3" s="246"/>
      <c r="E3" s="246"/>
      <c r="F3" s="246"/>
      <c r="G3" s="247"/>
    </row>
    <row r="4" spans="1:7" ht="24.9" customHeight="1">
      <c r="A4" s="50" t="s">
        <v>10</v>
      </c>
      <c r="B4" s="49"/>
      <c r="C4" s="246"/>
      <c r="D4" s="246"/>
      <c r="E4" s="246"/>
      <c r="F4" s="246"/>
      <c r="G4" s="247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62625-AF59-427F-9EDD-BCB2F92F97BA}">
  <sheetPr>
    <outlinePr summaryBelow="0"/>
  </sheetPr>
  <dimension ref="A1:BH5000"/>
  <sheetViews>
    <sheetView tabSelected="1" workbookViewId="0">
      <pane ySplit="7" topLeftCell="A326" activePane="bottomLeft" state="frozen"/>
      <selection pane="bottomLeft" activeCell="F331" sqref="F331"/>
    </sheetView>
  </sheetViews>
  <sheetFormatPr defaultRowHeight="13.2" outlineLevelRow="3"/>
  <cols>
    <col min="1" max="1" width="3.44140625" customWidth="1"/>
    <col min="2" max="2" width="12.6640625" style="120" customWidth="1"/>
    <col min="3" max="3" width="38.33203125" style="12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48" t="s">
        <v>7</v>
      </c>
      <c r="B1" s="248"/>
      <c r="C1" s="248"/>
      <c r="D1" s="248"/>
      <c r="E1" s="248"/>
      <c r="F1" s="248"/>
      <c r="G1" s="248"/>
      <c r="AG1" t="s">
        <v>134</v>
      </c>
    </row>
    <row r="2" spans="1:60" ht="25.05" customHeight="1">
      <c r="A2" s="50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135</v>
      </c>
    </row>
    <row r="3" spans="1:60" ht="25.05" customHeight="1">
      <c r="A3" s="50" t="s">
        <v>9</v>
      </c>
      <c r="B3" s="49" t="s">
        <v>46</v>
      </c>
      <c r="C3" s="249" t="s">
        <v>47</v>
      </c>
      <c r="D3" s="250"/>
      <c r="E3" s="250"/>
      <c r="F3" s="250"/>
      <c r="G3" s="251"/>
      <c r="AC3" s="120" t="s">
        <v>135</v>
      </c>
      <c r="AG3" t="s">
        <v>136</v>
      </c>
    </row>
    <row r="4" spans="1:60" ht="25.05" customHeight="1">
      <c r="A4" s="139" t="s">
        <v>10</v>
      </c>
      <c r="B4" s="140" t="s">
        <v>48</v>
      </c>
      <c r="C4" s="252" t="s">
        <v>49</v>
      </c>
      <c r="D4" s="253"/>
      <c r="E4" s="253"/>
      <c r="F4" s="253"/>
      <c r="G4" s="254"/>
      <c r="AG4" t="s">
        <v>137</v>
      </c>
    </row>
    <row r="5" spans="1:60">
      <c r="D5" s="10"/>
    </row>
    <row r="6" spans="1:60" ht="39.6">
      <c r="A6" s="142" t="s">
        <v>138</v>
      </c>
      <c r="B6" s="144" t="s">
        <v>139</v>
      </c>
      <c r="C6" s="144" t="s">
        <v>140</v>
      </c>
      <c r="D6" s="143" t="s">
        <v>141</v>
      </c>
      <c r="E6" s="142" t="s">
        <v>142</v>
      </c>
      <c r="F6" s="141" t="s">
        <v>143</v>
      </c>
      <c r="G6" s="142" t="s">
        <v>31</v>
      </c>
      <c r="H6" s="145" t="s">
        <v>32</v>
      </c>
      <c r="I6" s="145" t="s">
        <v>144</v>
      </c>
      <c r="J6" s="145" t="s">
        <v>33</v>
      </c>
      <c r="K6" s="145" t="s">
        <v>145</v>
      </c>
      <c r="L6" s="145" t="s">
        <v>146</v>
      </c>
      <c r="M6" s="145" t="s">
        <v>147</v>
      </c>
      <c r="N6" s="145" t="s">
        <v>148</v>
      </c>
      <c r="O6" s="145" t="s">
        <v>149</v>
      </c>
      <c r="P6" s="145" t="s">
        <v>150</v>
      </c>
      <c r="Q6" s="145" t="s">
        <v>151</v>
      </c>
      <c r="R6" s="145" t="s">
        <v>152</v>
      </c>
      <c r="S6" s="145" t="s">
        <v>153</v>
      </c>
      <c r="T6" s="145" t="s">
        <v>154</v>
      </c>
      <c r="U6" s="145" t="s">
        <v>155</v>
      </c>
      <c r="V6" s="145" t="s">
        <v>156</v>
      </c>
      <c r="W6" s="145" t="s">
        <v>157</v>
      </c>
      <c r="X6" s="145" t="s">
        <v>158</v>
      </c>
      <c r="Y6" s="145" t="s">
        <v>159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64" t="s">
        <v>160</v>
      </c>
      <c r="B8" s="165" t="s">
        <v>63</v>
      </c>
      <c r="C8" s="183" t="s">
        <v>64</v>
      </c>
      <c r="D8" s="166"/>
      <c r="E8" s="167"/>
      <c r="F8" s="168"/>
      <c r="G8" s="169">
        <f>SUMIF(AG9:AG16,"&lt;&gt;NOR",G9:G16)</f>
        <v>0</v>
      </c>
      <c r="H8" s="163"/>
      <c r="I8" s="163">
        <f>SUM(I9:I16)</f>
        <v>32262.359999999997</v>
      </c>
      <c r="J8" s="163"/>
      <c r="K8" s="163">
        <f>SUM(K9:K16)</f>
        <v>18273.95</v>
      </c>
      <c r="L8" s="163"/>
      <c r="M8" s="163">
        <f>SUM(M9:M16)</f>
        <v>0</v>
      </c>
      <c r="N8" s="162"/>
      <c r="O8" s="162">
        <f>SUM(O9:O16)</f>
        <v>4.5999999999999996</v>
      </c>
      <c r="P8" s="162"/>
      <c r="Q8" s="162">
        <f>SUM(Q9:Q16)</f>
        <v>0</v>
      </c>
      <c r="R8" s="163"/>
      <c r="S8" s="163"/>
      <c r="T8" s="163"/>
      <c r="U8" s="163"/>
      <c r="V8" s="163">
        <f>SUM(V9:V16)</f>
        <v>30.25</v>
      </c>
      <c r="W8" s="163"/>
      <c r="X8" s="163"/>
      <c r="Y8" s="163"/>
      <c r="AG8" t="s">
        <v>161</v>
      </c>
    </row>
    <row r="9" spans="1:60" ht="20.399999999999999" outlineLevel="1">
      <c r="A9" s="177">
        <v>1</v>
      </c>
      <c r="B9" s="178" t="s">
        <v>162</v>
      </c>
      <c r="C9" s="184" t="s">
        <v>163</v>
      </c>
      <c r="D9" s="179" t="s">
        <v>164</v>
      </c>
      <c r="E9" s="180">
        <v>9</v>
      </c>
      <c r="F9" s="181"/>
      <c r="G9" s="182">
        <f>ROUND(E9*F9,2)</f>
        <v>0</v>
      </c>
      <c r="H9" s="157">
        <v>64.64</v>
      </c>
      <c r="I9" s="156">
        <f>ROUND(E9*H9,2)</f>
        <v>581.76</v>
      </c>
      <c r="J9" s="157">
        <v>93.86</v>
      </c>
      <c r="K9" s="156">
        <f>ROUND(E9*J9,2)</f>
        <v>844.74</v>
      </c>
      <c r="L9" s="156">
        <v>21</v>
      </c>
      <c r="M9" s="156">
        <f>G9*(1+L9/100)</f>
        <v>0</v>
      </c>
      <c r="N9" s="155">
        <v>1.3169999999999999E-2</v>
      </c>
      <c r="O9" s="155">
        <f>ROUND(E9*N9,2)</f>
        <v>0.12</v>
      </c>
      <c r="P9" s="155">
        <v>0</v>
      </c>
      <c r="Q9" s="155">
        <f>ROUND(E9*P9,2)</f>
        <v>0</v>
      </c>
      <c r="R9" s="156"/>
      <c r="S9" s="156" t="s">
        <v>165</v>
      </c>
      <c r="T9" s="156" t="s">
        <v>165</v>
      </c>
      <c r="U9" s="156">
        <v>0.16069</v>
      </c>
      <c r="V9" s="156">
        <f>ROUND(E9*U9,2)</f>
        <v>1.45</v>
      </c>
      <c r="W9" s="156"/>
      <c r="X9" s="156" t="s">
        <v>166</v>
      </c>
      <c r="Y9" s="156" t="s">
        <v>167</v>
      </c>
      <c r="Z9" s="146"/>
      <c r="AA9" s="146"/>
      <c r="AB9" s="146"/>
      <c r="AC9" s="146"/>
      <c r="AD9" s="146"/>
      <c r="AE9" s="146"/>
      <c r="AF9" s="146"/>
      <c r="AG9" s="146" t="s">
        <v>168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77">
        <v>2</v>
      </c>
      <c r="B10" s="178" t="s">
        <v>169</v>
      </c>
      <c r="C10" s="184" t="s">
        <v>170</v>
      </c>
      <c r="D10" s="179" t="s">
        <v>171</v>
      </c>
      <c r="E10" s="180">
        <v>0.45</v>
      </c>
      <c r="F10" s="181"/>
      <c r="G10" s="182">
        <f>ROUND(E10*F10,2)</f>
        <v>0</v>
      </c>
      <c r="H10" s="157">
        <v>7948.64</v>
      </c>
      <c r="I10" s="156">
        <f>ROUND(E10*H10,2)</f>
        <v>3576.89</v>
      </c>
      <c r="J10" s="157">
        <v>2991.36</v>
      </c>
      <c r="K10" s="156">
        <f>ROUND(E10*J10,2)</f>
        <v>1346.11</v>
      </c>
      <c r="L10" s="156">
        <v>21</v>
      </c>
      <c r="M10" s="156">
        <f>G10*(1+L10/100)</f>
        <v>0</v>
      </c>
      <c r="N10" s="155">
        <v>1.6854</v>
      </c>
      <c r="O10" s="155">
        <f>ROUND(E10*N10,2)</f>
        <v>0.76</v>
      </c>
      <c r="P10" s="155">
        <v>0</v>
      </c>
      <c r="Q10" s="155">
        <f>ROUND(E10*P10,2)</f>
        <v>0</v>
      </c>
      <c r="R10" s="156"/>
      <c r="S10" s="156" t="s">
        <v>165</v>
      </c>
      <c r="T10" s="156" t="s">
        <v>165</v>
      </c>
      <c r="U10" s="156">
        <v>4.9835000000000003</v>
      </c>
      <c r="V10" s="156">
        <f>ROUND(E10*U10,2)</f>
        <v>2.2400000000000002</v>
      </c>
      <c r="W10" s="156"/>
      <c r="X10" s="156" t="s">
        <v>166</v>
      </c>
      <c r="Y10" s="156" t="s">
        <v>167</v>
      </c>
      <c r="Z10" s="146"/>
      <c r="AA10" s="146"/>
      <c r="AB10" s="146"/>
      <c r="AC10" s="146"/>
      <c r="AD10" s="146"/>
      <c r="AE10" s="146"/>
      <c r="AF10" s="146"/>
      <c r="AG10" s="146" t="s">
        <v>168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71">
        <v>3</v>
      </c>
      <c r="B11" s="172" t="s">
        <v>172</v>
      </c>
      <c r="C11" s="185" t="s">
        <v>173</v>
      </c>
      <c r="D11" s="173" t="s">
        <v>174</v>
      </c>
      <c r="E11" s="174">
        <v>24.15</v>
      </c>
      <c r="F11" s="175"/>
      <c r="G11" s="176">
        <f>ROUND(E11*F11,2)</f>
        <v>0</v>
      </c>
      <c r="H11" s="157">
        <v>779.86</v>
      </c>
      <c r="I11" s="156">
        <f>ROUND(E11*H11,2)</f>
        <v>18833.62</v>
      </c>
      <c r="J11" s="157">
        <v>322.14</v>
      </c>
      <c r="K11" s="156">
        <f>ROUND(E11*J11,2)</f>
        <v>7779.68</v>
      </c>
      <c r="L11" s="156">
        <v>21</v>
      </c>
      <c r="M11" s="156">
        <f>G11*(1+L11/100)</f>
        <v>0</v>
      </c>
      <c r="N11" s="155">
        <v>9.4030000000000002E-2</v>
      </c>
      <c r="O11" s="155">
        <f>ROUND(E11*N11,2)</f>
        <v>2.27</v>
      </c>
      <c r="P11" s="155">
        <v>0</v>
      </c>
      <c r="Q11" s="155">
        <f>ROUND(E11*P11,2)</f>
        <v>0</v>
      </c>
      <c r="R11" s="156"/>
      <c r="S11" s="156" t="s">
        <v>165</v>
      </c>
      <c r="T11" s="156" t="s">
        <v>165</v>
      </c>
      <c r="U11" s="156">
        <v>0.53500000000000003</v>
      </c>
      <c r="V11" s="156">
        <f>ROUND(E11*U11,2)</f>
        <v>12.92</v>
      </c>
      <c r="W11" s="156"/>
      <c r="X11" s="156" t="s">
        <v>166</v>
      </c>
      <c r="Y11" s="156" t="s">
        <v>167</v>
      </c>
      <c r="Z11" s="146"/>
      <c r="AA11" s="146"/>
      <c r="AB11" s="146"/>
      <c r="AC11" s="146"/>
      <c r="AD11" s="146"/>
      <c r="AE11" s="146"/>
      <c r="AF11" s="146"/>
      <c r="AG11" s="146" t="s">
        <v>168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>
      <c r="A12" s="153"/>
      <c r="B12" s="154"/>
      <c r="C12" s="186" t="s">
        <v>175</v>
      </c>
      <c r="D12" s="158"/>
      <c r="E12" s="159">
        <v>24.15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176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71">
        <v>4</v>
      </c>
      <c r="B13" s="172" t="s">
        <v>177</v>
      </c>
      <c r="C13" s="185" t="s">
        <v>178</v>
      </c>
      <c r="D13" s="173" t="s">
        <v>174</v>
      </c>
      <c r="E13" s="174">
        <v>8.75</v>
      </c>
      <c r="F13" s="175"/>
      <c r="G13" s="176">
        <f>ROUND(E13*F13,2)</f>
        <v>0</v>
      </c>
      <c r="H13" s="157">
        <v>955.33</v>
      </c>
      <c r="I13" s="156">
        <f>ROUND(E13*H13,2)</f>
        <v>8359.14</v>
      </c>
      <c r="J13" s="157">
        <v>410.67</v>
      </c>
      <c r="K13" s="156">
        <f>ROUND(E13*J13,2)</f>
        <v>3593.36</v>
      </c>
      <c r="L13" s="156">
        <v>21</v>
      </c>
      <c r="M13" s="156">
        <f>G13*(1+L13/100)</f>
        <v>0</v>
      </c>
      <c r="N13" s="155">
        <v>0.15931000000000001</v>
      </c>
      <c r="O13" s="155">
        <f>ROUND(E13*N13,2)</f>
        <v>1.39</v>
      </c>
      <c r="P13" s="155">
        <v>0</v>
      </c>
      <c r="Q13" s="155">
        <f>ROUND(E13*P13,2)</f>
        <v>0</v>
      </c>
      <c r="R13" s="156"/>
      <c r="S13" s="156" t="s">
        <v>165</v>
      </c>
      <c r="T13" s="156" t="s">
        <v>165</v>
      </c>
      <c r="U13" s="156">
        <v>0.70399999999999996</v>
      </c>
      <c r="V13" s="156">
        <f>ROUND(E13*U13,2)</f>
        <v>6.16</v>
      </c>
      <c r="W13" s="156"/>
      <c r="X13" s="156" t="s">
        <v>166</v>
      </c>
      <c r="Y13" s="156" t="s">
        <v>167</v>
      </c>
      <c r="Z13" s="146"/>
      <c r="AA13" s="146"/>
      <c r="AB13" s="146"/>
      <c r="AC13" s="146"/>
      <c r="AD13" s="146"/>
      <c r="AE13" s="146"/>
      <c r="AF13" s="146"/>
      <c r="AG13" s="146" t="s">
        <v>168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186" t="s">
        <v>179</v>
      </c>
      <c r="D14" s="158"/>
      <c r="E14" s="159">
        <v>8.75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176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71">
        <v>5</v>
      </c>
      <c r="B15" s="172" t="s">
        <v>180</v>
      </c>
      <c r="C15" s="185" t="s">
        <v>181</v>
      </c>
      <c r="D15" s="173" t="s">
        <v>182</v>
      </c>
      <c r="E15" s="174">
        <v>3.5</v>
      </c>
      <c r="F15" s="175"/>
      <c r="G15" s="176">
        <f>ROUND(E15*F15,2)</f>
        <v>0</v>
      </c>
      <c r="H15" s="157">
        <v>260.27</v>
      </c>
      <c r="I15" s="156">
        <f>ROUND(E15*H15,2)</f>
        <v>910.95</v>
      </c>
      <c r="J15" s="157">
        <v>1345.73</v>
      </c>
      <c r="K15" s="156">
        <f>ROUND(E15*J15,2)</f>
        <v>4710.0600000000004</v>
      </c>
      <c r="L15" s="156">
        <v>21</v>
      </c>
      <c r="M15" s="156">
        <f>G15*(1+L15/100)</f>
        <v>0</v>
      </c>
      <c r="N15" s="155">
        <v>1.7160000000000002E-2</v>
      </c>
      <c r="O15" s="155">
        <f>ROUND(E15*N15,2)</f>
        <v>0.06</v>
      </c>
      <c r="P15" s="155">
        <v>0</v>
      </c>
      <c r="Q15" s="155">
        <f>ROUND(E15*P15,2)</f>
        <v>0</v>
      </c>
      <c r="R15" s="156"/>
      <c r="S15" s="156" t="s">
        <v>165</v>
      </c>
      <c r="T15" s="156" t="s">
        <v>165</v>
      </c>
      <c r="U15" s="156">
        <v>2.1379999999999999</v>
      </c>
      <c r="V15" s="156">
        <f>ROUND(E15*U15,2)</f>
        <v>7.48</v>
      </c>
      <c r="W15" s="156"/>
      <c r="X15" s="156" t="s">
        <v>166</v>
      </c>
      <c r="Y15" s="156" t="s">
        <v>167</v>
      </c>
      <c r="Z15" s="146"/>
      <c r="AA15" s="146"/>
      <c r="AB15" s="146"/>
      <c r="AC15" s="146"/>
      <c r="AD15" s="146"/>
      <c r="AE15" s="146"/>
      <c r="AF15" s="146"/>
      <c r="AG15" s="146" t="s">
        <v>168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>
      <c r="A16" s="153"/>
      <c r="B16" s="154"/>
      <c r="C16" s="186" t="s">
        <v>183</v>
      </c>
      <c r="D16" s="158"/>
      <c r="E16" s="159">
        <v>3.5</v>
      </c>
      <c r="F16" s="156"/>
      <c r="G16" s="156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176</v>
      </c>
      <c r="AH16" s="146">
        <v>0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>
      <c r="A17" s="164" t="s">
        <v>160</v>
      </c>
      <c r="B17" s="165" t="s">
        <v>67</v>
      </c>
      <c r="C17" s="183" t="s">
        <v>68</v>
      </c>
      <c r="D17" s="166"/>
      <c r="E17" s="167"/>
      <c r="F17" s="168"/>
      <c r="G17" s="169">
        <f>SUMIF(AG18:AG18,"&lt;&gt;NOR",G18:G18)</f>
        <v>0</v>
      </c>
      <c r="H17" s="163"/>
      <c r="I17" s="163">
        <f>SUM(I18:I18)</f>
        <v>1245.6500000000001</v>
      </c>
      <c r="J17" s="163"/>
      <c r="K17" s="163">
        <f>SUM(K18:K18)</f>
        <v>2439.35</v>
      </c>
      <c r="L17" s="163"/>
      <c r="M17" s="163">
        <f>SUM(M18:M18)</f>
        <v>0</v>
      </c>
      <c r="N17" s="162"/>
      <c r="O17" s="162">
        <f>SUM(O18:O18)</f>
        <v>0.4</v>
      </c>
      <c r="P17" s="162"/>
      <c r="Q17" s="162">
        <f>SUM(Q18:Q18)</f>
        <v>0</v>
      </c>
      <c r="R17" s="163"/>
      <c r="S17" s="163"/>
      <c r="T17" s="163"/>
      <c r="U17" s="163"/>
      <c r="V17" s="163">
        <f>SUM(V18:V18)</f>
        <v>36.61</v>
      </c>
      <c r="W17" s="163"/>
      <c r="X17" s="163"/>
      <c r="Y17" s="163"/>
      <c r="AG17" t="s">
        <v>161</v>
      </c>
    </row>
    <row r="18" spans="1:60" ht="20.399999999999999" outlineLevel="1">
      <c r="A18" s="177">
        <v>6</v>
      </c>
      <c r="B18" s="178" t="s">
        <v>184</v>
      </c>
      <c r="C18" s="184" t="s">
        <v>185</v>
      </c>
      <c r="D18" s="179" t="s">
        <v>174</v>
      </c>
      <c r="E18" s="180">
        <v>1</v>
      </c>
      <c r="F18" s="181"/>
      <c r="G18" s="182">
        <f>ROUND(E18*F18,2)</f>
        <v>0</v>
      </c>
      <c r="H18" s="157">
        <v>1245.6500000000001</v>
      </c>
      <c r="I18" s="156">
        <f>ROUND(E18*H18,2)</f>
        <v>1245.6500000000001</v>
      </c>
      <c r="J18" s="157">
        <v>2439.35</v>
      </c>
      <c r="K18" s="156">
        <f>ROUND(E18*J18,2)</f>
        <v>2439.35</v>
      </c>
      <c r="L18" s="156">
        <v>21</v>
      </c>
      <c r="M18" s="156">
        <f>G18*(1+L18/100)</f>
        <v>0</v>
      </c>
      <c r="N18" s="155">
        <v>0.40462999999999999</v>
      </c>
      <c r="O18" s="155">
        <f>ROUND(E18*N18,2)</f>
        <v>0.4</v>
      </c>
      <c r="P18" s="155">
        <v>0</v>
      </c>
      <c r="Q18" s="155">
        <f>ROUND(E18*P18,2)</f>
        <v>0</v>
      </c>
      <c r="R18" s="156"/>
      <c r="S18" s="156" t="s">
        <v>165</v>
      </c>
      <c r="T18" s="156" t="s">
        <v>165</v>
      </c>
      <c r="U18" s="156">
        <v>36.605260000000001</v>
      </c>
      <c r="V18" s="156">
        <f>ROUND(E18*U18,2)</f>
        <v>36.61</v>
      </c>
      <c r="W18" s="156"/>
      <c r="X18" s="156" t="s">
        <v>186</v>
      </c>
      <c r="Y18" s="156" t="s">
        <v>167</v>
      </c>
      <c r="Z18" s="146"/>
      <c r="AA18" s="146"/>
      <c r="AB18" s="146"/>
      <c r="AC18" s="146"/>
      <c r="AD18" s="146"/>
      <c r="AE18" s="146"/>
      <c r="AF18" s="146"/>
      <c r="AG18" s="146" t="s">
        <v>187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>
      <c r="A19" s="164" t="s">
        <v>160</v>
      </c>
      <c r="B19" s="165" t="s">
        <v>69</v>
      </c>
      <c r="C19" s="183" t="s">
        <v>70</v>
      </c>
      <c r="D19" s="166"/>
      <c r="E19" s="167"/>
      <c r="F19" s="168"/>
      <c r="G19" s="169">
        <f>SUMIF(AG20:AG23,"&lt;&gt;NOR",G20:G23)</f>
        <v>0</v>
      </c>
      <c r="H19" s="163"/>
      <c r="I19" s="163">
        <f>SUM(I20:I23)</f>
        <v>11301.65</v>
      </c>
      <c r="J19" s="163"/>
      <c r="K19" s="163">
        <f>SUM(K20:K23)</f>
        <v>8539.85</v>
      </c>
      <c r="L19" s="163"/>
      <c r="M19" s="163">
        <f>SUM(M20:M23)</f>
        <v>0</v>
      </c>
      <c r="N19" s="162"/>
      <c r="O19" s="162">
        <f>SUM(O20:O23)</f>
        <v>0.15</v>
      </c>
      <c r="P19" s="162"/>
      <c r="Q19" s="162">
        <f>SUM(Q20:Q23)</f>
        <v>0</v>
      </c>
      <c r="R19" s="163"/>
      <c r="S19" s="163"/>
      <c r="T19" s="163"/>
      <c r="U19" s="163"/>
      <c r="V19" s="163">
        <f>SUM(V20:V23)</f>
        <v>11.440000000000001</v>
      </c>
      <c r="W19" s="163"/>
      <c r="X19" s="163"/>
      <c r="Y19" s="163"/>
      <c r="AG19" t="s">
        <v>161</v>
      </c>
    </row>
    <row r="20" spans="1:60" outlineLevel="1">
      <c r="A20" s="177">
        <v>7</v>
      </c>
      <c r="B20" s="178" t="s">
        <v>188</v>
      </c>
      <c r="C20" s="184" t="s">
        <v>189</v>
      </c>
      <c r="D20" s="179" t="s">
        <v>164</v>
      </c>
      <c r="E20" s="180">
        <v>1</v>
      </c>
      <c r="F20" s="181"/>
      <c r="G20" s="182">
        <f>ROUND(E20*F20,2)</f>
        <v>0</v>
      </c>
      <c r="H20" s="157">
        <v>7045.99</v>
      </c>
      <c r="I20" s="156">
        <f>ROUND(E20*H20,2)</f>
        <v>7045.99</v>
      </c>
      <c r="J20" s="157">
        <v>1024.01</v>
      </c>
      <c r="K20" s="156">
        <f>ROUND(E20*J20,2)</f>
        <v>1024.01</v>
      </c>
      <c r="L20" s="156">
        <v>21</v>
      </c>
      <c r="M20" s="156">
        <f>G20*(1+L20/100)</f>
        <v>0</v>
      </c>
      <c r="N20" s="155">
        <v>4.7699999999999999E-3</v>
      </c>
      <c r="O20" s="155">
        <f>ROUND(E20*N20,2)</f>
        <v>0</v>
      </c>
      <c r="P20" s="155">
        <v>0</v>
      </c>
      <c r="Q20" s="155">
        <f>ROUND(E20*P20,2)</f>
        <v>0</v>
      </c>
      <c r="R20" s="156"/>
      <c r="S20" s="156" t="s">
        <v>165</v>
      </c>
      <c r="T20" s="156" t="s">
        <v>165</v>
      </c>
      <c r="U20" s="156">
        <v>1.49</v>
      </c>
      <c r="V20" s="156">
        <f>ROUND(E20*U20,2)</f>
        <v>1.49</v>
      </c>
      <c r="W20" s="156"/>
      <c r="X20" s="156" t="s">
        <v>166</v>
      </c>
      <c r="Y20" s="156" t="s">
        <v>167</v>
      </c>
      <c r="Z20" s="146"/>
      <c r="AA20" s="146"/>
      <c r="AB20" s="146"/>
      <c r="AC20" s="146"/>
      <c r="AD20" s="146"/>
      <c r="AE20" s="146"/>
      <c r="AF20" s="146"/>
      <c r="AG20" s="146" t="s">
        <v>168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71">
        <v>8</v>
      </c>
      <c r="B21" s="172" t="s">
        <v>190</v>
      </c>
      <c r="C21" s="185" t="s">
        <v>191</v>
      </c>
      <c r="D21" s="173" t="s">
        <v>174</v>
      </c>
      <c r="E21" s="174">
        <v>9.4</v>
      </c>
      <c r="F21" s="175"/>
      <c r="G21" s="176">
        <f>ROUND(E21*F21,2)</f>
        <v>0</v>
      </c>
      <c r="H21" s="157">
        <v>452.73</v>
      </c>
      <c r="I21" s="156">
        <f>ROUND(E21*H21,2)</f>
        <v>4255.66</v>
      </c>
      <c r="J21" s="157">
        <v>632.27</v>
      </c>
      <c r="K21" s="156">
        <f>ROUND(E21*J21,2)</f>
        <v>5943.34</v>
      </c>
      <c r="L21" s="156">
        <v>21</v>
      </c>
      <c r="M21" s="156">
        <f>G21*(1+L21/100)</f>
        <v>0</v>
      </c>
      <c r="N21" s="155">
        <v>1.5720000000000001E-2</v>
      </c>
      <c r="O21" s="155">
        <f>ROUND(E21*N21,2)</f>
        <v>0.15</v>
      </c>
      <c r="P21" s="155">
        <v>0</v>
      </c>
      <c r="Q21" s="155">
        <f>ROUND(E21*P21,2)</f>
        <v>0</v>
      </c>
      <c r="R21" s="156"/>
      <c r="S21" s="156" t="s">
        <v>165</v>
      </c>
      <c r="T21" s="156" t="s">
        <v>165</v>
      </c>
      <c r="U21" s="156">
        <v>0.92</v>
      </c>
      <c r="V21" s="156">
        <f>ROUND(E21*U21,2)</f>
        <v>8.65</v>
      </c>
      <c r="W21" s="156"/>
      <c r="X21" s="156" t="s">
        <v>166</v>
      </c>
      <c r="Y21" s="156" t="s">
        <v>167</v>
      </c>
      <c r="Z21" s="146"/>
      <c r="AA21" s="146"/>
      <c r="AB21" s="146"/>
      <c r="AC21" s="146"/>
      <c r="AD21" s="146"/>
      <c r="AE21" s="146"/>
      <c r="AF21" s="146"/>
      <c r="AG21" s="146" t="s">
        <v>168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2">
      <c r="A22" s="153"/>
      <c r="B22" s="154"/>
      <c r="C22" s="186" t="s">
        <v>192</v>
      </c>
      <c r="D22" s="158"/>
      <c r="E22" s="159">
        <v>9.4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176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77">
        <v>9</v>
      </c>
      <c r="B23" s="178" t="s">
        <v>193</v>
      </c>
      <c r="C23" s="184" t="s">
        <v>194</v>
      </c>
      <c r="D23" s="179" t="s">
        <v>182</v>
      </c>
      <c r="E23" s="180">
        <v>18.5</v>
      </c>
      <c r="F23" s="181"/>
      <c r="G23" s="182">
        <f>ROUND(E23*F23,2)</f>
        <v>0</v>
      </c>
      <c r="H23" s="157">
        <v>0</v>
      </c>
      <c r="I23" s="156">
        <f>ROUND(E23*H23,2)</f>
        <v>0</v>
      </c>
      <c r="J23" s="157">
        <v>85</v>
      </c>
      <c r="K23" s="156">
        <f>ROUND(E23*J23,2)</f>
        <v>1572.5</v>
      </c>
      <c r="L23" s="156">
        <v>21</v>
      </c>
      <c r="M23" s="156">
        <f>G23*(1+L23/100)</f>
        <v>0</v>
      </c>
      <c r="N23" s="155">
        <v>4.0000000000000003E-5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195</v>
      </c>
      <c r="T23" s="156" t="s">
        <v>196</v>
      </c>
      <c r="U23" s="156">
        <v>7.0000000000000007E-2</v>
      </c>
      <c r="V23" s="156">
        <f>ROUND(E23*U23,2)</f>
        <v>1.3</v>
      </c>
      <c r="W23" s="156"/>
      <c r="X23" s="156" t="s">
        <v>166</v>
      </c>
      <c r="Y23" s="156" t="s">
        <v>167</v>
      </c>
      <c r="Z23" s="146"/>
      <c r="AA23" s="146"/>
      <c r="AB23" s="146"/>
      <c r="AC23" s="146"/>
      <c r="AD23" s="146"/>
      <c r="AE23" s="146"/>
      <c r="AF23" s="146"/>
      <c r="AG23" s="146" t="s">
        <v>168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>
      <c r="A24" s="164" t="s">
        <v>160</v>
      </c>
      <c r="B24" s="165" t="s">
        <v>71</v>
      </c>
      <c r="C24" s="183" t="s">
        <v>72</v>
      </c>
      <c r="D24" s="166"/>
      <c r="E24" s="167"/>
      <c r="F24" s="168"/>
      <c r="G24" s="169">
        <f>SUMIF(AG25:AG65,"&lt;&gt;NOR",G25:G65)</f>
        <v>0</v>
      </c>
      <c r="H24" s="163"/>
      <c r="I24" s="163">
        <f>SUM(I25:I65)</f>
        <v>32920.379999999997</v>
      </c>
      <c r="J24" s="163"/>
      <c r="K24" s="163">
        <f>SUM(K25:K65)</f>
        <v>109090.73000000001</v>
      </c>
      <c r="L24" s="163"/>
      <c r="M24" s="163">
        <f>SUM(M25:M65)</f>
        <v>0</v>
      </c>
      <c r="N24" s="162"/>
      <c r="O24" s="162">
        <f>SUM(O25:O65)</f>
        <v>5.88</v>
      </c>
      <c r="P24" s="162"/>
      <c r="Q24" s="162">
        <f>SUM(Q25:Q65)</f>
        <v>0</v>
      </c>
      <c r="R24" s="163"/>
      <c r="S24" s="163"/>
      <c r="T24" s="163"/>
      <c r="U24" s="163"/>
      <c r="V24" s="163">
        <f>SUM(V25:V65)</f>
        <v>247.32999999999998</v>
      </c>
      <c r="W24" s="163"/>
      <c r="X24" s="163"/>
      <c r="Y24" s="163"/>
      <c r="AG24" t="s">
        <v>161</v>
      </c>
    </row>
    <row r="25" spans="1:60" outlineLevel="1">
      <c r="A25" s="171">
        <v>10</v>
      </c>
      <c r="B25" s="172" t="s">
        <v>197</v>
      </c>
      <c r="C25" s="185" t="s">
        <v>198</v>
      </c>
      <c r="D25" s="173" t="s">
        <v>174</v>
      </c>
      <c r="E25" s="174">
        <v>51.167999999999999</v>
      </c>
      <c r="F25" s="175"/>
      <c r="G25" s="176">
        <f>ROUND(E25*F25,2)</f>
        <v>0</v>
      </c>
      <c r="H25" s="157">
        <v>169.34</v>
      </c>
      <c r="I25" s="156">
        <f>ROUND(E25*H25,2)</f>
        <v>8664.7900000000009</v>
      </c>
      <c r="J25" s="157">
        <v>216.16</v>
      </c>
      <c r="K25" s="156">
        <f>ROUND(E25*J25,2)</f>
        <v>11060.47</v>
      </c>
      <c r="L25" s="156">
        <v>21</v>
      </c>
      <c r="M25" s="156">
        <f>G25*(1+L25/100)</f>
        <v>0</v>
      </c>
      <c r="N25" s="155">
        <v>1.89E-2</v>
      </c>
      <c r="O25" s="155">
        <f>ROUND(E25*N25,2)</f>
        <v>0.97</v>
      </c>
      <c r="P25" s="155">
        <v>0</v>
      </c>
      <c r="Q25" s="155">
        <f>ROUND(E25*P25,2)</f>
        <v>0</v>
      </c>
      <c r="R25" s="156"/>
      <c r="S25" s="156" t="s">
        <v>165</v>
      </c>
      <c r="T25" s="156" t="s">
        <v>165</v>
      </c>
      <c r="U25" s="156">
        <v>0.36</v>
      </c>
      <c r="V25" s="156">
        <f>ROUND(E25*U25,2)</f>
        <v>18.420000000000002</v>
      </c>
      <c r="W25" s="156"/>
      <c r="X25" s="156" t="s">
        <v>166</v>
      </c>
      <c r="Y25" s="156" t="s">
        <v>167</v>
      </c>
      <c r="Z25" s="146"/>
      <c r="AA25" s="146"/>
      <c r="AB25" s="146"/>
      <c r="AC25" s="146"/>
      <c r="AD25" s="146"/>
      <c r="AE25" s="146"/>
      <c r="AF25" s="146"/>
      <c r="AG25" s="146" t="s">
        <v>199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>
      <c r="A26" s="153"/>
      <c r="B26" s="154"/>
      <c r="C26" s="186" t="s">
        <v>200</v>
      </c>
      <c r="D26" s="158"/>
      <c r="E26" s="159">
        <v>10.96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176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>
      <c r="A27" s="153"/>
      <c r="B27" s="154"/>
      <c r="C27" s="186" t="s">
        <v>201</v>
      </c>
      <c r="D27" s="158"/>
      <c r="E27" s="159">
        <v>12.6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176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3">
      <c r="A28" s="153"/>
      <c r="B28" s="154"/>
      <c r="C28" s="186" t="s">
        <v>202</v>
      </c>
      <c r="D28" s="158"/>
      <c r="E28" s="159">
        <v>8.92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176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3">
      <c r="A29" s="153"/>
      <c r="B29" s="154"/>
      <c r="C29" s="186" t="s">
        <v>203</v>
      </c>
      <c r="D29" s="158"/>
      <c r="E29" s="159">
        <v>18.687999999999999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176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71">
        <v>11</v>
      </c>
      <c r="B30" s="172" t="s">
        <v>204</v>
      </c>
      <c r="C30" s="185" t="s">
        <v>205</v>
      </c>
      <c r="D30" s="173" t="s">
        <v>174</v>
      </c>
      <c r="E30" s="174">
        <v>309.226</v>
      </c>
      <c r="F30" s="175"/>
      <c r="G30" s="176">
        <f>ROUND(E30*F30,2)</f>
        <v>0</v>
      </c>
      <c r="H30" s="157">
        <v>37.83</v>
      </c>
      <c r="I30" s="156">
        <f>ROUND(E30*H30,2)</f>
        <v>11698.02</v>
      </c>
      <c r="J30" s="157">
        <v>41.77</v>
      </c>
      <c r="K30" s="156">
        <f>ROUND(E30*J30,2)</f>
        <v>12916.37</v>
      </c>
      <c r="L30" s="156">
        <v>21</v>
      </c>
      <c r="M30" s="156">
        <f>G30*(1+L30/100)</f>
        <v>0</v>
      </c>
      <c r="N30" s="155">
        <v>3.2000000000000003E-4</v>
      </c>
      <c r="O30" s="155">
        <f>ROUND(E30*N30,2)</f>
        <v>0.1</v>
      </c>
      <c r="P30" s="155">
        <v>0</v>
      </c>
      <c r="Q30" s="155">
        <f>ROUND(E30*P30,2)</f>
        <v>0</v>
      </c>
      <c r="R30" s="156"/>
      <c r="S30" s="156" t="s">
        <v>165</v>
      </c>
      <c r="T30" s="156" t="s">
        <v>165</v>
      </c>
      <c r="U30" s="156">
        <v>7.0000000000000007E-2</v>
      </c>
      <c r="V30" s="156">
        <f>ROUND(E30*U30,2)</f>
        <v>21.65</v>
      </c>
      <c r="W30" s="156"/>
      <c r="X30" s="156" t="s">
        <v>166</v>
      </c>
      <c r="Y30" s="156" t="s">
        <v>167</v>
      </c>
      <c r="Z30" s="146"/>
      <c r="AA30" s="146"/>
      <c r="AB30" s="146"/>
      <c r="AC30" s="146"/>
      <c r="AD30" s="146"/>
      <c r="AE30" s="146"/>
      <c r="AF30" s="146"/>
      <c r="AG30" s="146" t="s">
        <v>199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>
      <c r="A31" s="153"/>
      <c r="B31" s="154"/>
      <c r="C31" s="186" t="s">
        <v>206</v>
      </c>
      <c r="D31" s="158"/>
      <c r="E31" s="159">
        <v>51.167999999999999</v>
      </c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176</v>
      </c>
      <c r="AH31" s="146">
        <v>5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>
      <c r="A32" s="153"/>
      <c r="B32" s="154"/>
      <c r="C32" s="186" t="s">
        <v>207</v>
      </c>
      <c r="D32" s="158"/>
      <c r="E32" s="159">
        <v>181.28800000000001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176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>
      <c r="A33" s="153"/>
      <c r="B33" s="154"/>
      <c r="C33" s="186" t="s">
        <v>208</v>
      </c>
      <c r="D33" s="158"/>
      <c r="E33" s="159">
        <v>76.77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176</v>
      </c>
      <c r="AH33" s="146">
        <v>5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71">
        <v>12</v>
      </c>
      <c r="B34" s="172" t="s">
        <v>209</v>
      </c>
      <c r="C34" s="185" t="s">
        <v>210</v>
      </c>
      <c r="D34" s="173" t="s">
        <v>174</v>
      </c>
      <c r="E34" s="174">
        <v>33.6</v>
      </c>
      <c r="F34" s="175"/>
      <c r="G34" s="176">
        <f>ROUND(E34*F34,2)</f>
        <v>0</v>
      </c>
      <c r="H34" s="157">
        <v>19.71</v>
      </c>
      <c r="I34" s="156">
        <f>ROUND(E34*H34,2)</f>
        <v>662.26</v>
      </c>
      <c r="J34" s="157">
        <v>43.29</v>
      </c>
      <c r="K34" s="156">
        <f>ROUND(E34*J34,2)</f>
        <v>1454.54</v>
      </c>
      <c r="L34" s="156">
        <v>21</v>
      </c>
      <c r="M34" s="156">
        <f>G34*(1+L34/100)</f>
        <v>0</v>
      </c>
      <c r="N34" s="155">
        <v>4.0000000000000003E-5</v>
      </c>
      <c r="O34" s="155">
        <f>ROUND(E34*N34,2)</f>
        <v>0</v>
      </c>
      <c r="P34" s="155">
        <v>0</v>
      </c>
      <c r="Q34" s="155">
        <f>ROUND(E34*P34,2)</f>
        <v>0</v>
      </c>
      <c r="R34" s="156"/>
      <c r="S34" s="156" t="s">
        <v>165</v>
      </c>
      <c r="T34" s="156" t="s">
        <v>165</v>
      </c>
      <c r="U34" s="156">
        <v>7.8E-2</v>
      </c>
      <c r="V34" s="156">
        <f>ROUND(E34*U34,2)</f>
        <v>2.62</v>
      </c>
      <c r="W34" s="156"/>
      <c r="X34" s="156" t="s">
        <v>166</v>
      </c>
      <c r="Y34" s="156" t="s">
        <v>167</v>
      </c>
      <c r="Z34" s="146"/>
      <c r="AA34" s="146"/>
      <c r="AB34" s="146"/>
      <c r="AC34" s="146"/>
      <c r="AD34" s="146"/>
      <c r="AE34" s="146"/>
      <c r="AF34" s="146"/>
      <c r="AG34" s="146" t="s">
        <v>168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2">
      <c r="A35" s="153"/>
      <c r="B35" s="154"/>
      <c r="C35" s="186" t="s">
        <v>211</v>
      </c>
      <c r="D35" s="158"/>
      <c r="E35" s="159">
        <v>19.2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176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>
      <c r="A36" s="153"/>
      <c r="B36" s="154"/>
      <c r="C36" s="186" t="s">
        <v>212</v>
      </c>
      <c r="D36" s="158"/>
      <c r="E36" s="159">
        <v>4</v>
      </c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176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>
      <c r="A37" s="153"/>
      <c r="B37" s="154"/>
      <c r="C37" s="186" t="s">
        <v>213</v>
      </c>
      <c r="D37" s="158"/>
      <c r="E37" s="159">
        <v>10.4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176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71">
        <v>13</v>
      </c>
      <c r="B38" s="172" t="s">
        <v>214</v>
      </c>
      <c r="C38" s="185" t="s">
        <v>215</v>
      </c>
      <c r="D38" s="173" t="s">
        <v>174</v>
      </c>
      <c r="E38" s="174">
        <v>76.77</v>
      </c>
      <c r="F38" s="175"/>
      <c r="G38" s="176">
        <f>ROUND(E38*F38,2)</f>
        <v>0</v>
      </c>
      <c r="H38" s="157">
        <v>18.559999999999999</v>
      </c>
      <c r="I38" s="156">
        <f>ROUND(E38*H38,2)</f>
        <v>1424.85</v>
      </c>
      <c r="J38" s="157">
        <v>121.44</v>
      </c>
      <c r="K38" s="156">
        <f>ROUND(E38*J38,2)</f>
        <v>9322.9500000000007</v>
      </c>
      <c r="L38" s="156">
        <v>21</v>
      </c>
      <c r="M38" s="156">
        <f>G38*(1+L38/100)</f>
        <v>0</v>
      </c>
      <c r="N38" s="155">
        <v>6.0899999999999999E-3</v>
      </c>
      <c r="O38" s="155">
        <f>ROUND(E38*N38,2)</f>
        <v>0.47</v>
      </c>
      <c r="P38" s="155">
        <v>0</v>
      </c>
      <c r="Q38" s="155">
        <f>ROUND(E38*P38,2)</f>
        <v>0</v>
      </c>
      <c r="R38" s="156"/>
      <c r="S38" s="156" t="s">
        <v>165</v>
      </c>
      <c r="T38" s="156" t="s">
        <v>165</v>
      </c>
      <c r="U38" s="156">
        <v>0.19273999999999999</v>
      </c>
      <c r="V38" s="156">
        <f>ROUND(E38*U38,2)</f>
        <v>14.8</v>
      </c>
      <c r="W38" s="156"/>
      <c r="X38" s="156" t="s">
        <v>166</v>
      </c>
      <c r="Y38" s="156" t="s">
        <v>167</v>
      </c>
      <c r="Z38" s="146"/>
      <c r="AA38" s="146"/>
      <c r="AB38" s="146"/>
      <c r="AC38" s="146"/>
      <c r="AD38" s="146"/>
      <c r="AE38" s="146"/>
      <c r="AF38" s="146"/>
      <c r="AG38" s="146" t="s">
        <v>168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>
      <c r="A39" s="153"/>
      <c r="B39" s="154"/>
      <c r="C39" s="186" t="s">
        <v>216</v>
      </c>
      <c r="D39" s="158"/>
      <c r="E39" s="159">
        <v>17.95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176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>
      <c r="A40" s="153"/>
      <c r="B40" s="154"/>
      <c r="C40" s="186" t="s">
        <v>217</v>
      </c>
      <c r="D40" s="158"/>
      <c r="E40" s="159">
        <v>22.5</v>
      </c>
      <c r="F40" s="156"/>
      <c r="G40" s="156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176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>
      <c r="A41" s="153"/>
      <c r="B41" s="154"/>
      <c r="C41" s="186" t="s">
        <v>218</v>
      </c>
      <c r="D41" s="158"/>
      <c r="E41" s="159">
        <v>9.26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176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>
      <c r="A42" s="153"/>
      <c r="B42" s="154"/>
      <c r="C42" s="186" t="s">
        <v>219</v>
      </c>
      <c r="D42" s="158"/>
      <c r="E42" s="159">
        <v>1.62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176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>
      <c r="A43" s="153"/>
      <c r="B43" s="154"/>
      <c r="C43" s="186" t="s">
        <v>220</v>
      </c>
      <c r="D43" s="158"/>
      <c r="E43" s="159">
        <v>2.0499999999999998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176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>
      <c r="A44" s="153"/>
      <c r="B44" s="154"/>
      <c r="C44" s="186" t="s">
        <v>221</v>
      </c>
      <c r="D44" s="158"/>
      <c r="E44" s="159">
        <v>1.19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176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>
      <c r="A45" s="153"/>
      <c r="B45" s="154"/>
      <c r="C45" s="186" t="s">
        <v>222</v>
      </c>
      <c r="D45" s="158"/>
      <c r="E45" s="159">
        <v>5.5</v>
      </c>
      <c r="F45" s="156"/>
      <c r="G45" s="156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176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>
      <c r="A46" s="153"/>
      <c r="B46" s="154"/>
      <c r="C46" s="186" t="s">
        <v>223</v>
      </c>
      <c r="D46" s="158"/>
      <c r="E46" s="159">
        <v>16.7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176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0.399999999999999" outlineLevel="1">
      <c r="A47" s="171">
        <v>14</v>
      </c>
      <c r="B47" s="172" t="s">
        <v>224</v>
      </c>
      <c r="C47" s="185" t="s">
        <v>225</v>
      </c>
      <c r="D47" s="173" t="s">
        <v>182</v>
      </c>
      <c r="E47" s="174">
        <v>122.92</v>
      </c>
      <c r="F47" s="175"/>
      <c r="G47" s="176">
        <f>ROUND(E47*F47,2)</f>
        <v>0</v>
      </c>
      <c r="H47" s="157">
        <v>26.49</v>
      </c>
      <c r="I47" s="156">
        <f>ROUND(E47*H47,2)</f>
        <v>3256.15</v>
      </c>
      <c r="J47" s="157">
        <v>101.51</v>
      </c>
      <c r="K47" s="156">
        <f>ROUND(E47*J47,2)</f>
        <v>12477.61</v>
      </c>
      <c r="L47" s="156">
        <v>21</v>
      </c>
      <c r="M47" s="156">
        <f>G47*(1+L47/100)</f>
        <v>0</v>
      </c>
      <c r="N47" s="155">
        <v>2.3800000000000002E-3</v>
      </c>
      <c r="O47" s="155">
        <f>ROUND(E47*N47,2)</f>
        <v>0.28999999999999998</v>
      </c>
      <c r="P47" s="155">
        <v>0</v>
      </c>
      <c r="Q47" s="155">
        <f>ROUND(E47*P47,2)</f>
        <v>0</v>
      </c>
      <c r="R47" s="156"/>
      <c r="S47" s="156" t="s">
        <v>165</v>
      </c>
      <c r="T47" s="156" t="s">
        <v>165</v>
      </c>
      <c r="U47" s="156">
        <v>0.18232999999999999</v>
      </c>
      <c r="V47" s="156">
        <f>ROUND(E47*U47,2)</f>
        <v>22.41</v>
      </c>
      <c r="W47" s="156"/>
      <c r="X47" s="156" t="s">
        <v>166</v>
      </c>
      <c r="Y47" s="156" t="s">
        <v>167</v>
      </c>
      <c r="Z47" s="146"/>
      <c r="AA47" s="146"/>
      <c r="AB47" s="146"/>
      <c r="AC47" s="146"/>
      <c r="AD47" s="146"/>
      <c r="AE47" s="146"/>
      <c r="AF47" s="146"/>
      <c r="AG47" s="146" t="s">
        <v>199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>
      <c r="A48" s="153"/>
      <c r="B48" s="154"/>
      <c r="C48" s="186" t="s">
        <v>226</v>
      </c>
      <c r="D48" s="158"/>
      <c r="E48" s="159"/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176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>
      <c r="A49" s="153"/>
      <c r="B49" s="154"/>
      <c r="C49" s="186" t="s">
        <v>227</v>
      </c>
      <c r="D49" s="158"/>
      <c r="E49" s="159">
        <v>5.48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176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>
      <c r="A50" s="153"/>
      <c r="B50" s="154"/>
      <c r="C50" s="186" t="s">
        <v>228</v>
      </c>
      <c r="D50" s="158"/>
      <c r="E50" s="159">
        <v>6.3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176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>
      <c r="A51" s="153"/>
      <c r="B51" s="154"/>
      <c r="C51" s="186" t="s">
        <v>229</v>
      </c>
      <c r="D51" s="158"/>
      <c r="E51" s="159">
        <v>4.46</v>
      </c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176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>
      <c r="A52" s="153"/>
      <c r="B52" s="154"/>
      <c r="C52" s="186" t="s">
        <v>230</v>
      </c>
      <c r="D52" s="158"/>
      <c r="E52" s="159">
        <v>11.68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176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3">
      <c r="A53" s="153"/>
      <c r="B53" s="154"/>
      <c r="C53" s="186" t="s">
        <v>231</v>
      </c>
      <c r="D53" s="158"/>
      <c r="E53" s="159">
        <v>20</v>
      </c>
      <c r="F53" s="156"/>
      <c r="G53" s="156"/>
      <c r="H53" s="156"/>
      <c r="I53" s="156"/>
      <c r="J53" s="156"/>
      <c r="K53" s="156"/>
      <c r="L53" s="156"/>
      <c r="M53" s="156"/>
      <c r="N53" s="155"/>
      <c r="O53" s="155"/>
      <c r="P53" s="155"/>
      <c r="Q53" s="155"/>
      <c r="R53" s="156"/>
      <c r="S53" s="156"/>
      <c r="T53" s="156"/>
      <c r="U53" s="156"/>
      <c r="V53" s="156"/>
      <c r="W53" s="156"/>
      <c r="X53" s="156"/>
      <c r="Y53" s="156"/>
      <c r="Z53" s="146"/>
      <c r="AA53" s="146"/>
      <c r="AB53" s="146"/>
      <c r="AC53" s="146"/>
      <c r="AD53" s="146"/>
      <c r="AE53" s="146"/>
      <c r="AF53" s="146"/>
      <c r="AG53" s="146" t="s">
        <v>176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3">
      <c r="A54" s="153"/>
      <c r="B54" s="154"/>
      <c r="C54" s="186" t="s">
        <v>232</v>
      </c>
      <c r="D54" s="158"/>
      <c r="E54" s="159">
        <v>75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176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>
      <c r="A55" s="171">
        <v>15</v>
      </c>
      <c r="B55" s="172" t="s">
        <v>233</v>
      </c>
      <c r="C55" s="185" t="s">
        <v>234</v>
      </c>
      <c r="D55" s="173" t="s">
        <v>174</v>
      </c>
      <c r="E55" s="174">
        <v>49.344000000000001</v>
      </c>
      <c r="F55" s="175"/>
      <c r="G55" s="176">
        <f>ROUND(E55*F55,2)</f>
        <v>0</v>
      </c>
      <c r="H55" s="157">
        <v>62.65</v>
      </c>
      <c r="I55" s="156">
        <f>ROUND(E55*H55,2)</f>
        <v>3091.4</v>
      </c>
      <c r="J55" s="157">
        <v>511.35</v>
      </c>
      <c r="K55" s="156">
        <f>ROUND(E55*J55,2)</f>
        <v>25232.05</v>
      </c>
      <c r="L55" s="156">
        <v>21</v>
      </c>
      <c r="M55" s="156">
        <f>G55*(1+L55/100)</f>
        <v>0</v>
      </c>
      <c r="N55" s="155">
        <v>4.7660000000000001E-2</v>
      </c>
      <c r="O55" s="155">
        <f>ROUND(E55*N55,2)</f>
        <v>2.35</v>
      </c>
      <c r="P55" s="155">
        <v>0</v>
      </c>
      <c r="Q55" s="155">
        <f>ROUND(E55*P55,2)</f>
        <v>0</v>
      </c>
      <c r="R55" s="156"/>
      <c r="S55" s="156" t="s">
        <v>165</v>
      </c>
      <c r="T55" s="156" t="s">
        <v>165</v>
      </c>
      <c r="U55" s="156">
        <v>0.84</v>
      </c>
      <c r="V55" s="156">
        <f>ROUND(E55*U55,2)</f>
        <v>41.45</v>
      </c>
      <c r="W55" s="156"/>
      <c r="X55" s="156" t="s">
        <v>166</v>
      </c>
      <c r="Y55" s="156" t="s">
        <v>167</v>
      </c>
      <c r="Z55" s="146"/>
      <c r="AA55" s="146"/>
      <c r="AB55" s="146"/>
      <c r="AC55" s="146"/>
      <c r="AD55" s="146"/>
      <c r="AE55" s="146"/>
      <c r="AF55" s="146"/>
      <c r="AG55" s="146" t="s">
        <v>168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>
      <c r="A56" s="153"/>
      <c r="B56" s="154"/>
      <c r="C56" s="186" t="s">
        <v>235</v>
      </c>
      <c r="D56" s="158"/>
      <c r="E56" s="159">
        <v>8.7680000000000007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176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>
      <c r="A57" s="153"/>
      <c r="B57" s="154"/>
      <c r="C57" s="186" t="s">
        <v>236</v>
      </c>
      <c r="D57" s="158"/>
      <c r="E57" s="159">
        <v>10.08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176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>
      <c r="A58" s="153"/>
      <c r="B58" s="154"/>
      <c r="C58" s="186" t="s">
        <v>237</v>
      </c>
      <c r="D58" s="158"/>
      <c r="E58" s="159">
        <v>7.1360000000000001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176</v>
      </c>
      <c r="AH58" s="146">
        <v>0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3">
      <c r="A59" s="153"/>
      <c r="B59" s="154"/>
      <c r="C59" s="186" t="s">
        <v>238</v>
      </c>
      <c r="D59" s="158"/>
      <c r="E59" s="159">
        <v>23.36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176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71">
        <v>16</v>
      </c>
      <c r="B60" s="172" t="s">
        <v>239</v>
      </c>
      <c r="C60" s="185" t="s">
        <v>240</v>
      </c>
      <c r="D60" s="173" t="s">
        <v>174</v>
      </c>
      <c r="E60" s="174">
        <v>181.28800000000001</v>
      </c>
      <c r="F60" s="175"/>
      <c r="G60" s="176">
        <f>ROUND(E60*F60,2)</f>
        <v>0</v>
      </c>
      <c r="H60" s="157">
        <v>6.67</v>
      </c>
      <c r="I60" s="156">
        <f>ROUND(E60*H60,2)</f>
        <v>1209.19</v>
      </c>
      <c r="J60" s="157">
        <v>109.83</v>
      </c>
      <c r="K60" s="156">
        <f>ROUND(E60*J60,2)</f>
        <v>19910.86</v>
      </c>
      <c r="L60" s="156">
        <v>21</v>
      </c>
      <c r="M60" s="156">
        <f>G60*(1+L60/100)</f>
        <v>0</v>
      </c>
      <c r="N60" s="155">
        <v>5.4299999999999999E-3</v>
      </c>
      <c r="O60" s="155">
        <f>ROUND(E60*N60,2)</f>
        <v>0.98</v>
      </c>
      <c r="P60" s="155">
        <v>0</v>
      </c>
      <c r="Q60" s="155">
        <f>ROUND(E60*P60,2)</f>
        <v>0</v>
      </c>
      <c r="R60" s="156"/>
      <c r="S60" s="156" t="s">
        <v>165</v>
      </c>
      <c r="T60" s="156" t="s">
        <v>165</v>
      </c>
      <c r="U60" s="156">
        <v>0.16941999999999999</v>
      </c>
      <c r="V60" s="156">
        <f>ROUND(E60*U60,2)</f>
        <v>30.71</v>
      </c>
      <c r="W60" s="156"/>
      <c r="X60" s="156" t="s">
        <v>166</v>
      </c>
      <c r="Y60" s="156" t="s">
        <v>167</v>
      </c>
      <c r="Z60" s="146"/>
      <c r="AA60" s="146"/>
      <c r="AB60" s="146"/>
      <c r="AC60" s="146"/>
      <c r="AD60" s="146"/>
      <c r="AE60" s="146"/>
      <c r="AF60" s="146"/>
      <c r="AG60" s="146" t="s">
        <v>168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2">
      <c r="A61" s="153"/>
      <c r="B61" s="154"/>
      <c r="C61" s="186" t="s">
        <v>241</v>
      </c>
      <c r="D61" s="158"/>
      <c r="E61" s="159">
        <v>65.415999999999997</v>
      </c>
      <c r="F61" s="156"/>
      <c r="G61" s="156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176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3">
      <c r="A62" s="153"/>
      <c r="B62" s="154"/>
      <c r="C62" s="186" t="s">
        <v>242</v>
      </c>
      <c r="D62" s="158"/>
      <c r="E62" s="159">
        <v>70.855999999999995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176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>
      <c r="A63" s="153"/>
      <c r="B63" s="154"/>
      <c r="C63" s="186" t="s">
        <v>243</v>
      </c>
      <c r="D63" s="158"/>
      <c r="E63" s="159">
        <v>45.015999999999998</v>
      </c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176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77">
        <v>17</v>
      </c>
      <c r="B64" s="178" t="s">
        <v>244</v>
      </c>
      <c r="C64" s="184" t="s">
        <v>245</v>
      </c>
      <c r="D64" s="179" t="s">
        <v>174</v>
      </c>
      <c r="E64" s="180">
        <v>8.4</v>
      </c>
      <c r="F64" s="181"/>
      <c r="G64" s="182">
        <f>ROUND(E64*F64,2)</f>
        <v>0</v>
      </c>
      <c r="H64" s="157">
        <v>178.11</v>
      </c>
      <c r="I64" s="156">
        <f>ROUND(E64*H64,2)</f>
        <v>1496.12</v>
      </c>
      <c r="J64" s="157">
        <v>1031.8900000000001</v>
      </c>
      <c r="K64" s="156">
        <f>ROUND(E64*J64,2)</f>
        <v>8667.8799999999992</v>
      </c>
      <c r="L64" s="156">
        <v>21</v>
      </c>
      <c r="M64" s="156">
        <f>G64*(1+L64/100)</f>
        <v>0</v>
      </c>
      <c r="N64" s="155">
        <v>5.4969999999999998E-2</v>
      </c>
      <c r="O64" s="155">
        <f>ROUND(E64*N64,2)</f>
        <v>0.46</v>
      </c>
      <c r="P64" s="155">
        <v>0</v>
      </c>
      <c r="Q64" s="155">
        <f>ROUND(E64*P64,2)</f>
        <v>0</v>
      </c>
      <c r="R64" s="156"/>
      <c r="S64" s="156" t="s">
        <v>165</v>
      </c>
      <c r="T64" s="156" t="s">
        <v>165</v>
      </c>
      <c r="U64" s="156">
        <v>1.7428999999999999</v>
      </c>
      <c r="V64" s="156">
        <f>ROUND(E64*U64,2)</f>
        <v>14.64</v>
      </c>
      <c r="W64" s="156"/>
      <c r="X64" s="156" t="s">
        <v>166</v>
      </c>
      <c r="Y64" s="156" t="s">
        <v>167</v>
      </c>
      <c r="Z64" s="146"/>
      <c r="AA64" s="146"/>
      <c r="AB64" s="146"/>
      <c r="AC64" s="146"/>
      <c r="AD64" s="146"/>
      <c r="AE64" s="146"/>
      <c r="AF64" s="146"/>
      <c r="AG64" s="146" t="s">
        <v>168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77">
        <v>18</v>
      </c>
      <c r="B65" s="178" t="s">
        <v>246</v>
      </c>
      <c r="C65" s="184" t="s">
        <v>247</v>
      </c>
      <c r="D65" s="179" t="s">
        <v>174</v>
      </c>
      <c r="E65" s="180">
        <v>6.4</v>
      </c>
      <c r="F65" s="181"/>
      <c r="G65" s="182">
        <f>ROUND(E65*F65,2)</f>
        <v>0</v>
      </c>
      <c r="H65" s="157">
        <v>221.5</v>
      </c>
      <c r="I65" s="156">
        <f>ROUND(E65*H65,2)</f>
        <v>1417.6</v>
      </c>
      <c r="J65" s="157">
        <v>1257.5</v>
      </c>
      <c r="K65" s="156">
        <f>ROUND(E65*J65,2)</f>
        <v>8048</v>
      </c>
      <c r="L65" s="156">
        <v>21</v>
      </c>
      <c r="M65" s="156">
        <f>G65*(1+L65/100)</f>
        <v>0</v>
      </c>
      <c r="N65" s="155">
        <v>0.04</v>
      </c>
      <c r="O65" s="155">
        <f>ROUND(E65*N65,2)</f>
        <v>0.26</v>
      </c>
      <c r="P65" s="155">
        <v>0</v>
      </c>
      <c r="Q65" s="155">
        <f>ROUND(E65*P65,2)</f>
        <v>0</v>
      </c>
      <c r="R65" s="156"/>
      <c r="S65" s="156" t="s">
        <v>165</v>
      </c>
      <c r="T65" s="156" t="s">
        <v>165</v>
      </c>
      <c r="U65" s="156">
        <v>12.59808</v>
      </c>
      <c r="V65" s="156">
        <f>ROUND(E65*U65,2)</f>
        <v>80.63</v>
      </c>
      <c r="W65" s="156"/>
      <c r="X65" s="156" t="s">
        <v>186</v>
      </c>
      <c r="Y65" s="156" t="s">
        <v>167</v>
      </c>
      <c r="Z65" s="146"/>
      <c r="AA65" s="146"/>
      <c r="AB65" s="146"/>
      <c r="AC65" s="146"/>
      <c r="AD65" s="146"/>
      <c r="AE65" s="146"/>
      <c r="AF65" s="146"/>
      <c r="AG65" s="146" t="s">
        <v>187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>
      <c r="A66" s="164" t="s">
        <v>160</v>
      </c>
      <c r="B66" s="165" t="s">
        <v>73</v>
      </c>
      <c r="C66" s="183" t="s">
        <v>74</v>
      </c>
      <c r="D66" s="166"/>
      <c r="E66" s="167"/>
      <c r="F66" s="168"/>
      <c r="G66" s="169">
        <f>SUMIF(AG67:AG81,"&lt;&gt;NOR",G67:G81)</f>
        <v>0</v>
      </c>
      <c r="H66" s="163"/>
      <c r="I66" s="163">
        <f>SUM(I67:I81)</f>
        <v>15809.78</v>
      </c>
      <c r="J66" s="163"/>
      <c r="K66" s="163">
        <f>SUM(K67:K81)</f>
        <v>6183.56</v>
      </c>
      <c r="L66" s="163"/>
      <c r="M66" s="163">
        <f>SUM(M67:M81)</f>
        <v>0</v>
      </c>
      <c r="N66" s="162"/>
      <c r="O66" s="162">
        <f>SUM(O67:O81)</f>
        <v>4.58</v>
      </c>
      <c r="P66" s="162"/>
      <c r="Q66" s="162">
        <f>SUM(Q67:Q81)</f>
        <v>0</v>
      </c>
      <c r="R66" s="163"/>
      <c r="S66" s="163"/>
      <c r="T66" s="163"/>
      <c r="U66" s="163"/>
      <c r="V66" s="163">
        <f>SUM(V67:V81)</f>
        <v>10.91</v>
      </c>
      <c r="W66" s="163"/>
      <c r="X66" s="163"/>
      <c r="Y66" s="163"/>
      <c r="AG66" t="s">
        <v>161</v>
      </c>
    </row>
    <row r="67" spans="1:60" outlineLevel="1">
      <c r="A67" s="171">
        <v>19</v>
      </c>
      <c r="B67" s="172" t="s">
        <v>248</v>
      </c>
      <c r="C67" s="185" t="s">
        <v>249</v>
      </c>
      <c r="D67" s="173" t="s">
        <v>171</v>
      </c>
      <c r="E67" s="174">
        <v>1.036</v>
      </c>
      <c r="F67" s="175"/>
      <c r="G67" s="176">
        <f>ROUND(E67*F67,2)</f>
        <v>0</v>
      </c>
      <c r="H67" s="157">
        <v>3753.28</v>
      </c>
      <c r="I67" s="156">
        <f>ROUND(E67*H67,2)</f>
        <v>3888.4</v>
      </c>
      <c r="J67" s="157">
        <v>1351.72</v>
      </c>
      <c r="K67" s="156">
        <f>ROUND(E67*J67,2)</f>
        <v>1400.38</v>
      </c>
      <c r="L67" s="156">
        <v>21</v>
      </c>
      <c r="M67" s="156">
        <f>G67*(1+L67/100)</f>
        <v>0</v>
      </c>
      <c r="N67" s="155">
        <v>2.5249999999999999</v>
      </c>
      <c r="O67" s="155">
        <f>ROUND(E67*N67,2)</f>
        <v>2.62</v>
      </c>
      <c r="P67" s="155">
        <v>0</v>
      </c>
      <c r="Q67" s="155">
        <f>ROUND(E67*P67,2)</f>
        <v>0</v>
      </c>
      <c r="R67" s="156"/>
      <c r="S67" s="156" t="s">
        <v>165</v>
      </c>
      <c r="T67" s="156" t="s">
        <v>165</v>
      </c>
      <c r="U67" s="156">
        <v>2.58</v>
      </c>
      <c r="V67" s="156">
        <f>ROUND(E67*U67,2)</f>
        <v>2.67</v>
      </c>
      <c r="W67" s="156"/>
      <c r="X67" s="156" t="s">
        <v>166</v>
      </c>
      <c r="Y67" s="156" t="s">
        <v>167</v>
      </c>
      <c r="Z67" s="146"/>
      <c r="AA67" s="146"/>
      <c r="AB67" s="146"/>
      <c r="AC67" s="146"/>
      <c r="AD67" s="146"/>
      <c r="AE67" s="146"/>
      <c r="AF67" s="146"/>
      <c r="AG67" s="146" t="s">
        <v>168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>
      <c r="A68" s="153"/>
      <c r="B68" s="154"/>
      <c r="C68" s="187" t="s">
        <v>250</v>
      </c>
      <c r="D68" s="160"/>
      <c r="E68" s="161"/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176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3">
      <c r="A69" s="153"/>
      <c r="B69" s="154"/>
      <c r="C69" s="188" t="s">
        <v>251</v>
      </c>
      <c r="D69" s="160"/>
      <c r="E69" s="161">
        <v>1.62</v>
      </c>
      <c r="F69" s="156"/>
      <c r="G69" s="156"/>
      <c r="H69" s="156"/>
      <c r="I69" s="156"/>
      <c r="J69" s="156"/>
      <c r="K69" s="156"/>
      <c r="L69" s="156"/>
      <c r="M69" s="156"/>
      <c r="N69" s="155"/>
      <c r="O69" s="155"/>
      <c r="P69" s="155"/>
      <c r="Q69" s="155"/>
      <c r="R69" s="156"/>
      <c r="S69" s="156"/>
      <c r="T69" s="156"/>
      <c r="U69" s="156"/>
      <c r="V69" s="156"/>
      <c r="W69" s="156"/>
      <c r="X69" s="156"/>
      <c r="Y69" s="156"/>
      <c r="Z69" s="146"/>
      <c r="AA69" s="146"/>
      <c r="AB69" s="146"/>
      <c r="AC69" s="146"/>
      <c r="AD69" s="146"/>
      <c r="AE69" s="146"/>
      <c r="AF69" s="146"/>
      <c r="AG69" s="146" t="s">
        <v>176</v>
      </c>
      <c r="AH69" s="146">
        <v>2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3">
      <c r="A70" s="153"/>
      <c r="B70" s="154"/>
      <c r="C70" s="188" t="s">
        <v>252</v>
      </c>
      <c r="D70" s="160"/>
      <c r="E70" s="161">
        <v>2.0499999999999998</v>
      </c>
      <c r="F70" s="156"/>
      <c r="G70" s="156"/>
      <c r="H70" s="156"/>
      <c r="I70" s="156"/>
      <c r="J70" s="156"/>
      <c r="K70" s="156"/>
      <c r="L70" s="156"/>
      <c r="M70" s="156"/>
      <c r="N70" s="155"/>
      <c r="O70" s="155"/>
      <c r="P70" s="155"/>
      <c r="Q70" s="155"/>
      <c r="R70" s="156"/>
      <c r="S70" s="156"/>
      <c r="T70" s="156"/>
      <c r="U70" s="156"/>
      <c r="V70" s="156"/>
      <c r="W70" s="156"/>
      <c r="X70" s="156"/>
      <c r="Y70" s="156"/>
      <c r="Z70" s="146"/>
      <c r="AA70" s="146"/>
      <c r="AB70" s="146"/>
      <c r="AC70" s="146"/>
      <c r="AD70" s="146"/>
      <c r="AE70" s="146"/>
      <c r="AF70" s="146"/>
      <c r="AG70" s="146" t="s">
        <v>176</v>
      </c>
      <c r="AH70" s="146">
        <v>2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3">
      <c r="A71" s="153"/>
      <c r="B71" s="154"/>
      <c r="C71" s="188" t="s">
        <v>253</v>
      </c>
      <c r="D71" s="160"/>
      <c r="E71" s="161">
        <v>1.19</v>
      </c>
      <c r="F71" s="156"/>
      <c r="G71" s="156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176</v>
      </c>
      <c r="AH71" s="146">
        <v>2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3">
      <c r="A72" s="153"/>
      <c r="B72" s="154"/>
      <c r="C72" s="188" t="s">
        <v>254</v>
      </c>
      <c r="D72" s="160"/>
      <c r="E72" s="161">
        <v>5.5</v>
      </c>
      <c r="F72" s="156"/>
      <c r="G72" s="156"/>
      <c r="H72" s="156"/>
      <c r="I72" s="156"/>
      <c r="J72" s="156"/>
      <c r="K72" s="156"/>
      <c r="L72" s="156"/>
      <c r="M72" s="156"/>
      <c r="N72" s="155"/>
      <c r="O72" s="155"/>
      <c r="P72" s="155"/>
      <c r="Q72" s="155"/>
      <c r="R72" s="156"/>
      <c r="S72" s="156"/>
      <c r="T72" s="156"/>
      <c r="U72" s="156"/>
      <c r="V72" s="156"/>
      <c r="W72" s="156"/>
      <c r="X72" s="156"/>
      <c r="Y72" s="156"/>
      <c r="Z72" s="146"/>
      <c r="AA72" s="146"/>
      <c r="AB72" s="146"/>
      <c r="AC72" s="146"/>
      <c r="AD72" s="146"/>
      <c r="AE72" s="146"/>
      <c r="AF72" s="146"/>
      <c r="AG72" s="146" t="s">
        <v>176</v>
      </c>
      <c r="AH72" s="146">
        <v>2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3">
      <c r="A73" s="153"/>
      <c r="B73" s="154"/>
      <c r="C73" s="187" t="s">
        <v>255</v>
      </c>
      <c r="D73" s="160"/>
      <c r="E73" s="161"/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176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3">
      <c r="A74" s="153"/>
      <c r="B74" s="154"/>
      <c r="C74" s="186" t="s">
        <v>256</v>
      </c>
      <c r="D74" s="158"/>
      <c r="E74" s="159">
        <v>1.036</v>
      </c>
      <c r="F74" s="156"/>
      <c r="G74" s="156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176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>
      <c r="A75" s="177">
        <v>20</v>
      </c>
      <c r="B75" s="178" t="s">
        <v>257</v>
      </c>
      <c r="C75" s="184" t="s">
        <v>258</v>
      </c>
      <c r="D75" s="179" t="s">
        <v>171</v>
      </c>
      <c r="E75" s="180">
        <v>0.4</v>
      </c>
      <c r="F75" s="181"/>
      <c r="G75" s="182">
        <f>ROUND(E75*F75,2)</f>
        <v>0</v>
      </c>
      <c r="H75" s="157">
        <v>2732.38</v>
      </c>
      <c r="I75" s="156">
        <f>ROUND(E75*H75,2)</f>
        <v>1092.95</v>
      </c>
      <c r="J75" s="157">
        <v>2887.62</v>
      </c>
      <c r="K75" s="156">
        <f>ROUND(E75*J75,2)</f>
        <v>1155.05</v>
      </c>
      <c r="L75" s="156">
        <v>21</v>
      </c>
      <c r="M75" s="156">
        <f>G75*(1+L75/100)</f>
        <v>0</v>
      </c>
      <c r="N75" s="155">
        <v>2.2610000000000001</v>
      </c>
      <c r="O75" s="155">
        <f>ROUND(E75*N75,2)</f>
        <v>0.9</v>
      </c>
      <c r="P75" s="155">
        <v>0</v>
      </c>
      <c r="Q75" s="155">
        <f>ROUND(E75*P75,2)</f>
        <v>0</v>
      </c>
      <c r="R75" s="156"/>
      <c r="S75" s="156" t="s">
        <v>165</v>
      </c>
      <c r="T75" s="156" t="s">
        <v>165</v>
      </c>
      <c r="U75" s="156">
        <v>5.33</v>
      </c>
      <c r="V75" s="156">
        <f>ROUND(E75*U75,2)</f>
        <v>2.13</v>
      </c>
      <c r="W75" s="156"/>
      <c r="X75" s="156" t="s">
        <v>166</v>
      </c>
      <c r="Y75" s="156" t="s">
        <v>167</v>
      </c>
      <c r="Z75" s="146"/>
      <c r="AA75" s="146"/>
      <c r="AB75" s="146"/>
      <c r="AC75" s="146"/>
      <c r="AD75" s="146"/>
      <c r="AE75" s="146"/>
      <c r="AF75" s="146"/>
      <c r="AG75" s="146" t="s">
        <v>199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77">
        <v>21</v>
      </c>
      <c r="B76" s="178" t="s">
        <v>259</v>
      </c>
      <c r="C76" s="184" t="s">
        <v>260</v>
      </c>
      <c r="D76" s="179" t="s">
        <v>261</v>
      </c>
      <c r="E76" s="180">
        <v>0.05</v>
      </c>
      <c r="F76" s="181"/>
      <c r="G76" s="182">
        <f>ROUND(E76*F76,2)</f>
        <v>0</v>
      </c>
      <c r="H76" s="157">
        <v>32063.13</v>
      </c>
      <c r="I76" s="156">
        <f>ROUND(E76*H76,2)</f>
        <v>1603.16</v>
      </c>
      <c r="J76" s="157">
        <v>9256.8700000000008</v>
      </c>
      <c r="K76" s="156">
        <f>ROUND(E76*J76,2)</f>
        <v>462.84</v>
      </c>
      <c r="L76" s="156">
        <v>21</v>
      </c>
      <c r="M76" s="156">
        <f>G76*(1+L76/100)</f>
        <v>0</v>
      </c>
      <c r="N76" s="155">
        <v>1.0662499999999999</v>
      </c>
      <c r="O76" s="155">
        <f>ROUND(E76*N76,2)</f>
        <v>0.05</v>
      </c>
      <c r="P76" s="155">
        <v>0</v>
      </c>
      <c r="Q76" s="155">
        <f>ROUND(E76*P76,2)</f>
        <v>0</v>
      </c>
      <c r="R76" s="156"/>
      <c r="S76" s="156" t="s">
        <v>165</v>
      </c>
      <c r="T76" s="156" t="s">
        <v>165</v>
      </c>
      <c r="U76" s="156">
        <v>15.231</v>
      </c>
      <c r="V76" s="156">
        <f>ROUND(E76*U76,2)</f>
        <v>0.76</v>
      </c>
      <c r="W76" s="156"/>
      <c r="X76" s="156" t="s">
        <v>166</v>
      </c>
      <c r="Y76" s="156" t="s">
        <v>167</v>
      </c>
      <c r="Z76" s="146"/>
      <c r="AA76" s="146"/>
      <c r="AB76" s="146"/>
      <c r="AC76" s="146"/>
      <c r="AD76" s="146"/>
      <c r="AE76" s="146"/>
      <c r="AF76" s="146"/>
      <c r="AG76" s="146" t="s">
        <v>168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>
      <c r="A77" s="171">
        <v>22</v>
      </c>
      <c r="B77" s="172" t="s">
        <v>262</v>
      </c>
      <c r="C77" s="185" t="s">
        <v>263</v>
      </c>
      <c r="D77" s="173" t="s">
        <v>174</v>
      </c>
      <c r="E77" s="174">
        <v>10.36</v>
      </c>
      <c r="F77" s="175"/>
      <c r="G77" s="176">
        <f>ROUND(E77*F77,2)</f>
        <v>0</v>
      </c>
      <c r="H77" s="157">
        <v>890.47</v>
      </c>
      <c r="I77" s="156">
        <f>ROUND(E77*H77,2)</f>
        <v>9225.27</v>
      </c>
      <c r="J77" s="157">
        <v>305.52999999999997</v>
      </c>
      <c r="K77" s="156">
        <f>ROUND(E77*J77,2)</f>
        <v>3165.29</v>
      </c>
      <c r="L77" s="156">
        <v>21</v>
      </c>
      <c r="M77" s="156">
        <f>G77*(1+L77/100)</f>
        <v>0</v>
      </c>
      <c r="N77" s="155">
        <v>9.7290000000000001E-2</v>
      </c>
      <c r="O77" s="155">
        <f>ROUND(E77*N77,2)</f>
        <v>1.01</v>
      </c>
      <c r="P77" s="155">
        <v>0</v>
      </c>
      <c r="Q77" s="155">
        <f>ROUND(E77*P77,2)</f>
        <v>0</v>
      </c>
      <c r="R77" s="156"/>
      <c r="S77" s="156" t="s">
        <v>165</v>
      </c>
      <c r="T77" s="156" t="s">
        <v>165</v>
      </c>
      <c r="U77" s="156">
        <v>0.51600000000000001</v>
      </c>
      <c r="V77" s="156">
        <f>ROUND(E77*U77,2)</f>
        <v>5.35</v>
      </c>
      <c r="W77" s="156"/>
      <c r="X77" s="156" t="s">
        <v>166</v>
      </c>
      <c r="Y77" s="156" t="s">
        <v>167</v>
      </c>
      <c r="Z77" s="146"/>
      <c r="AA77" s="146"/>
      <c r="AB77" s="146"/>
      <c r="AC77" s="146"/>
      <c r="AD77" s="146"/>
      <c r="AE77" s="146"/>
      <c r="AF77" s="146"/>
      <c r="AG77" s="146" t="s">
        <v>168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>
      <c r="A78" s="153"/>
      <c r="B78" s="154"/>
      <c r="C78" s="186" t="s">
        <v>219</v>
      </c>
      <c r="D78" s="158"/>
      <c r="E78" s="159">
        <v>1.62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176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>
      <c r="A79" s="153"/>
      <c r="B79" s="154"/>
      <c r="C79" s="186" t="s">
        <v>220</v>
      </c>
      <c r="D79" s="158"/>
      <c r="E79" s="159">
        <v>2.0499999999999998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176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3">
      <c r="A80" s="153"/>
      <c r="B80" s="154"/>
      <c r="C80" s="186" t="s">
        <v>221</v>
      </c>
      <c r="D80" s="158"/>
      <c r="E80" s="159">
        <v>1.19</v>
      </c>
      <c r="F80" s="156"/>
      <c r="G80" s="156"/>
      <c r="H80" s="156"/>
      <c r="I80" s="156"/>
      <c r="J80" s="156"/>
      <c r="K80" s="156"/>
      <c r="L80" s="156"/>
      <c r="M80" s="156"/>
      <c r="N80" s="155"/>
      <c r="O80" s="155"/>
      <c r="P80" s="155"/>
      <c r="Q80" s="155"/>
      <c r="R80" s="156"/>
      <c r="S80" s="156"/>
      <c r="T80" s="156"/>
      <c r="U80" s="156"/>
      <c r="V80" s="156"/>
      <c r="W80" s="156"/>
      <c r="X80" s="156"/>
      <c r="Y80" s="156"/>
      <c r="Z80" s="146"/>
      <c r="AA80" s="146"/>
      <c r="AB80" s="146"/>
      <c r="AC80" s="146"/>
      <c r="AD80" s="146"/>
      <c r="AE80" s="146"/>
      <c r="AF80" s="146"/>
      <c r="AG80" s="146" t="s">
        <v>176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3">
      <c r="A81" s="153"/>
      <c r="B81" s="154"/>
      <c r="C81" s="186" t="s">
        <v>222</v>
      </c>
      <c r="D81" s="158"/>
      <c r="E81" s="159">
        <v>5.5</v>
      </c>
      <c r="F81" s="156"/>
      <c r="G81" s="156"/>
      <c r="H81" s="156"/>
      <c r="I81" s="156"/>
      <c r="J81" s="156"/>
      <c r="K81" s="156"/>
      <c r="L81" s="156"/>
      <c r="M81" s="156"/>
      <c r="N81" s="155"/>
      <c r="O81" s="155"/>
      <c r="P81" s="155"/>
      <c r="Q81" s="155"/>
      <c r="R81" s="156"/>
      <c r="S81" s="156"/>
      <c r="T81" s="156"/>
      <c r="U81" s="156"/>
      <c r="V81" s="156"/>
      <c r="W81" s="156"/>
      <c r="X81" s="156"/>
      <c r="Y81" s="156"/>
      <c r="Z81" s="146"/>
      <c r="AA81" s="146"/>
      <c r="AB81" s="146"/>
      <c r="AC81" s="146"/>
      <c r="AD81" s="146"/>
      <c r="AE81" s="146"/>
      <c r="AF81" s="146"/>
      <c r="AG81" s="146" t="s">
        <v>176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>
      <c r="A82" s="164" t="s">
        <v>160</v>
      </c>
      <c r="B82" s="165" t="s">
        <v>75</v>
      </c>
      <c r="C82" s="183" t="s">
        <v>76</v>
      </c>
      <c r="D82" s="166"/>
      <c r="E82" s="167"/>
      <c r="F82" s="168"/>
      <c r="G82" s="169">
        <f>SUMIF(AG83:AG84,"&lt;&gt;NOR",G83:G84)</f>
        <v>0</v>
      </c>
      <c r="H82" s="163"/>
      <c r="I82" s="163">
        <f>SUM(I83:I84)</f>
        <v>3695.22</v>
      </c>
      <c r="J82" s="163"/>
      <c r="K82" s="163">
        <f>SUM(K83:K84)</f>
        <v>2274.7800000000002</v>
      </c>
      <c r="L82" s="163"/>
      <c r="M82" s="163">
        <f>SUM(M83:M84)</f>
        <v>0</v>
      </c>
      <c r="N82" s="162"/>
      <c r="O82" s="162">
        <f>SUM(O83:O84)</f>
        <v>0.06</v>
      </c>
      <c r="P82" s="162"/>
      <c r="Q82" s="162">
        <f>SUM(Q83:Q84)</f>
        <v>0</v>
      </c>
      <c r="R82" s="163"/>
      <c r="S82" s="163"/>
      <c r="T82" s="163"/>
      <c r="U82" s="163"/>
      <c r="V82" s="163">
        <f>SUM(V83:V84)</f>
        <v>3.72</v>
      </c>
      <c r="W82" s="163"/>
      <c r="X82" s="163"/>
      <c r="Y82" s="163"/>
      <c r="AG82" t="s">
        <v>161</v>
      </c>
    </row>
    <row r="83" spans="1:60" ht="20.399999999999999" outlineLevel="1">
      <c r="A83" s="177">
        <v>23</v>
      </c>
      <c r="B83" s="178" t="s">
        <v>264</v>
      </c>
      <c r="C83" s="184" t="s">
        <v>265</v>
      </c>
      <c r="D83" s="179" t="s">
        <v>164</v>
      </c>
      <c r="E83" s="180">
        <v>1</v>
      </c>
      <c r="F83" s="181"/>
      <c r="G83" s="182">
        <f>ROUND(E83*F83,2)</f>
        <v>0</v>
      </c>
      <c r="H83" s="157">
        <v>1832.61</v>
      </c>
      <c r="I83" s="156">
        <f>ROUND(E83*H83,2)</f>
        <v>1832.61</v>
      </c>
      <c r="J83" s="157">
        <v>1137.3900000000001</v>
      </c>
      <c r="K83" s="156">
        <f>ROUND(E83*J83,2)</f>
        <v>1137.3900000000001</v>
      </c>
      <c r="L83" s="156">
        <v>21</v>
      </c>
      <c r="M83" s="156">
        <f>G83*(1+L83/100)</f>
        <v>0</v>
      </c>
      <c r="N83" s="155">
        <v>2.937E-2</v>
      </c>
      <c r="O83" s="155">
        <f>ROUND(E83*N83,2)</f>
        <v>0.03</v>
      </c>
      <c r="P83" s="155">
        <v>0</v>
      </c>
      <c r="Q83" s="155">
        <f>ROUND(E83*P83,2)</f>
        <v>0</v>
      </c>
      <c r="R83" s="156"/>
      <c r="S83" s="156" t="s">
        <v>165</v>
      </c>
      <c r="T83" s="156" t="s">
        <v>165</v>
      </c>
      <c r="U83" s="156">
        <v>1.86</v>
      </c>
      <c r="V83" s="156">
        <f>ROUND(E83*U83,2)</f>
        <v>1.86</v>
      </c>
      <c r="W83" s="156"/>
      <c r="X83" s="156" t="s">
        <v>166</v>
      </c>
      <c r="Y83" s="156" t="s">
        <v>167</v>
      </c>
      <c r="Z83" s="146"/>
      <c r="AA83" s="146"/>
      <c r="AB83" s="146"/>
      <c r="AC83" s="146"/>
      <c r="AD83" s="146"/>
      <c r="AE83" s="146"/>
      <c r="AF83" s="146"/>
      <c r="AG83" s="146" t="s">
        <v>168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0.399999999999999" outlineLevel="1">
      <c r="A84" s="177">
        <v>24</v>
      </c>
      <c r="B84" s="178" t="s">
        <v>266</v>
      </c>
      <c r="C84" s="184" t="s">
        <v>267</v>
      </c>
      <c r="D84" s="179" t="s">
        <v>164</v>
      </c>
      <c r="E84" s="180">
        <v>1</v>
      </c>
      <c r="F84" s="181"/>
      <c r="G84" s="182">
        <f>ROUND(E84*F84,2)</f>
        <v>0</v>
      </c>
      <c r="H84" s="157">
        <v>1862.61</v>
      </c>
      <c r="I84" s="156">
        <f>ROUND(E84*H84,2)</f>
        <v>1862.61</v>
      </c>
      <c r="J84" s="157">
        <v>1137.3900000000001</v>
      </c>
      <c r="K84" s="156">
        <f>ROUND(E84*J84,2)</f>
        <v>1137.3900000000001</v>
      </c>
      <c r="L84" s="156">
        <v>21</v>
      </c>
      <c r="M84" s="156">
        <f>G84*(1+L84/100)</f>
        <v>0</v>
      </c>
      <c r="N84" s="155">
        <v>3.083E-2</v>
      </c>
      <c r="O84" s="155">
        <f>ROUND(E84*N84,2)</f>
        <v>0.03</v>
      </c>
      <c r="P84" s="155">
        <v>0</v>
      </c>
      <c r="Q84" s="155">
        <f>ROUND(E84*P84,2)</f>
        <v>0</v>
      </c>
      <c r="R84" s="156"/>
      <c r="S84" s="156" t="s">
        <v>165</v>
      </c>
      <c r="T84" s="156" t="s">
        <v>165</v>
      </c>
      <c r="U84" s="156">
        <v>1.86</v>
      </c>
      <c r="V84" s="156">
        <f>ROUND(E84*U84,2)</f>
        <v>1.86</v>
      </c>
      <c r="W84" s="156"/>
      <c r="X84" s="156" t="s">
        <v>166</v>
      </c>
      <c r="Y84" s="156" t="s">
        <v>167</v>
      </c>
      <c r="Z84" s="146"/>
      <c r="AA84" s="146"/>
      <c r="AB84" s="146"/>
      <c r="AC84" s="146"/>
      <c r="AD84" s="146"/>
      <c r="AE84" s="146"/>
      <c r="AF84" s="146"/>
      <c r="AG84" s="146" t="s">
        <v>168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>
      <c r="A85" s="164" t="s">
        <v>160</v>
      </c>
      <c r="B85" s="165" t="s">
        <v>77</v>
      </c>
      <c r="C85" s="183" t="s">
        <v>78</v>
      </c>
      <c r="D85" s="166"/>
      <c r="E85" s="167"/>
      <c r="F85" s="168"/>
      <c r="G85" s="169">
        <f>SUMIF(AG86:AG87,"&lt;&gt;NOR",G86:G87)</f>
        <v>0</v>
      </c>
      <c r="H85" s="163"/>
      <c r="I85" s="163">
        <f>SUM(I86:I87)</f>
        <v>4957.8100000000004</v>
      </c>
      <c r="J85" s="163"/>
      <c r="K85" s="163">
        <f>SUM(K86:K87)</f>
        <v>9129.49</v>
      </c>
      <c r="L85" s="163"/>
      <c r="M85" s="163">
        <f>SUM(M86:M87)</f>
        <v>0</v>
      </c>
      <c r="N85" s="162"/>
      <c r="O85" s="162">
        <f>SUM(O86:O87)</f>
        <v>0.12</v>
      </c>
      <c r="P85" s="162"/>
      <c r="Q85" s="162">
        <f>SUM(Q86:Q87)</f>
        <v>0</v>
      </c>
      <c r="R85" s="163"/>
      <c r="S85" s="163"/>
      <c r="T85" s="163"/>
      <c r="U85" s="163"/>
      <c r="V85" s="163">
        <f>SUM(V86:V87)</f>
        <v>16.43</v>
      </c>
      <c r="W85" s="163"/>
      <c r="X85" s="163"/>
      <c r="Y85" s="163"/>
      <c r="AG85" t="s">
        <v>161</v>
      </c>
    </row>
    <row r="86" spans="1:60" outlineLevel="1">
      <c r="A86" s="171">
        <v>25</v>
      </c>
      <c r="B86" s="172" t="s">
        <v>268</v>
      </c>
      <c r="C86" s="185" t="s">
        <v>269</v>
      </c>
      <c r="D86" s="173" t="s">
        <v>174</v>
      </c>
      <c r="E86" s="174">
        <v>76.77</v>
      </c>
      <c r="F86" s="175"/>
      <c r="G86" s="176">
        <f>ROUND(E86*F86,2)</f>
        <v>0</v>
      </c>
      <c r="H86" s="157">
        <v>64.58</v>
      </c>
      <c r="I86" s="156">
        <f>ROUND(E86*H86,2)</f>
        <v>4957.8100000000004</v>
      </c>
      <c r="J86" s="157">
        <v>118.92</v>
      </c>
      <c r="K86" s="156">
        <f>ROUND(E86*J86,2)</f>
        <v>9129.49</v>
      </c>
      <c r="L86" s="156">
        <v>21</v>
      </c>
      <c r="M86" s="156">
        <f>G86*(1+L86/100)</f>
        <v>0</v>
      </c>
      <c r="N86" s="155">
        <v>1.58E-3</v>
      </c>
      <c r="O86" s="155">
        <f>ROUND(E86*N86,2)</f>
        <v>0.12</v>
      </c>
      <c r="P86" s="155">
        <v>0</v>
      </c>
      <c r="Q86" s="155">
        <f>ROUND(E86*P86,2)</f>
        <v>0</v>
      </c>
      <c r="R86" s="156"/>
      <c r="S86" s="156" t="s">
        <v>165</v>
      </c>
      <c r="T86" s="156" t="s">
        <v>165</v>
      </c>
      <c r="U86" s="156">
        <v>0.214</v>
      </c>
      <c r="V86" s="156">
        <f>ROUND(E86*U86,2)</f>
        <v>16.43</v>
      </c>
      <c r="W86" s="156"/>
      <c r="X86" s="156" t="s">
        <v>166</v>
      </c>
      <c r="Y86" s="156" t="s">
        <v>167</v>
      </c>
      <c r="Z86" s="146"/>
      <c r="AA86" s="146"/>
      <c r="AB86" s="146"/>
      <c r="AC86" s="146"/>
      <c r="AD86" s="146"/>
      <c r="AE86" s="146"/>
      <c r="AF86" s="146"/>
      <c r="AG86" s="146" t="s">
        <v>168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2">
      <c r="A87" s="153"/>
      <c r="B87" s="154"/>
      <c r="C87" s="186" t="s">
        <v>208</v>
      </c>
      <c r="D87" s="158"/>
      <c r="E87" s="159">
        <v>76.77</v>
      </c>
      <c r="F87" s="156"/>
      <c r="G87" s="156"/>
      <c r="H87" s="156"/>
      <c r="I87" s="156"/>
      <c r="J87" s="156"/>
      <c r="K87" s="156"/>
      <c r="L87" s="156"/>
      <c r="M87" s="156"/>
      <c r="N87" s="155"/>
      <c r="O87" s="155"/>
      <c r="P87" s="155"/>
      <c r="Q87" s="155"/>
      <c r="R87" s="156"/>
      <c r="S87" s="156"/>
      <c r="T87" s="156"/>
      <c r="U87" s="156"/>
      <c r="V87" s="156"/>
      <c r="W87" s="156"/>
      <c r="X87" s="156"/>
      <c r="Y87" s="156"/>
      <c r="Z87" s="146"/>
      <c r="AA87" s="146"/>
      <c r="AB87" s="146"/>
      <c r="AC87" s="146"/>
      <c r="AD87" s="146"/>
      <c r="AE87" s="146"/>
      <c r="AF87" s="146"/>
      <c r="AG87" s="146" t="s">
        <v>176</v>
      </c>
      <c r="AH87" s="146">
        <v>5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6.4">
      <c r="A88" s="164" t="s">
        <v>160</v>
      </c>
      <c r="B88" s="165" t="s">
        <v>79</v>
      </c>
      <c r="C88" s="183" t="s">
        <v>80</v>
      </c>
      <c r="D88" s="166"/>
      <c r="E88" s="167"/>
      <c r="F88" s="168"/>
      <c r="G88" s="169">
        <f>SUMIF(AG89:AG92,"&lt;&gt;NOR",G89:G92)</f>
        <v>0</v>
      </c>
      <c r="H88" s="163"/>
      <c r="I88" s="163">
        <f>SUM(I89:I92)</f>
        <v>175.04</v>
      </c>
      <c r="J88" s="163"/>
      <c r="K88" s="163">
        <f>SUM(K89:K92)</f>
        <v>13466.99</v>
      </c>
      <c r="L88" s="163"/>
      <c r="M88" s="163">
        <f>SUM(M89:M92)</f>
        <v>0</v>
      </c>
      <c r="N88" s="162"/>
      <c r="O88" s="162">
        <f>SUM(O89:O92)</f>
        <v>0</v>
      </c>
      <c r="P88" s="162"/>
      <c r="Q88" s="162">
        <f>SUM(Q89:Q92)</f>
        <v>0</v>
      </c>
      <c r="R88" s="163"/>
      <c r="S88" s="163"/>
      <c r="T88" s="163"/>
      <c r="U88" s="163"/>
      <c r="V88" s="163">
        <f>SUM(V89:V92)</f>
        <v>27.099999999999998</v>
      </c>
      <c r="W88" s="163"/>
      <c r="X88" s="163"/>
      <c r="Y88" s="163"/>
      <c r="AG88" t="s">
        <v>161</v>
      </c>
    </row>
    <row r="89" spans="1:60" outlineLevel="1">
      <c r="A89" s="171">
        <v>26</v>
      </c>
      <c r="B89" s="172" t="s">
        <v>270</v>
      </c>
      <c r="C89" s="185" t="s">
        <v>271</v>
      </c>
      <c r="D89" s="173" t="s">
        <v>174</v>
      </c>
      <c r="E89" s="174">
        <v>76.77</v>
      </c>
      <c r="F89" s="175"/>
      <c r="G89" s="176">
        <f>ROUND(E89*F89,2)</f>
        <v>0</v>
      </c>
      <c r="H89" s="157">
        <v>2.2799999999999998</v>
      </c>
      <c r="I89" s="156">
        <f>ROUND(E89*H89,2)</f>
        <v>175.04</v>
      </c>
      <c r="J89" s="157">
        <v>154.72</v>
      </c>
      <c r="K89" s="156">
        <f>ROUND(E89*J89,2)</f>
        <v>11877.85</v>
      </c>
      <c r="L89" s="156">
        <v>21</v>
      </c>
      <c r="M89" s="156">
        <f>G89*(1+L89/100)</f>
        <v>0</v>
      </c>
      <c r="N89" s="155">
        <v>4.0000000000000003E-5</v>
      </c>
      <c r="O89" s="155">
        <f>ROUND(E89*N89,2)</f>
        <v>0</v>
      </c>
      <c r="P89" s="155">
        <v>0</v>
      </c>
      <c r="Q89" s="155">
        <f>ROUND(E89*P89,2)</f>
        <v>0</v>
      </c>
      <c r="R89" s="156"/>
      <c r="S89" s="156" t="s">
        <v>165</v>
      </c>
      <c r="T89" s="156" t="s">
        <v>165</v>
      </c>
      <c r="U89" s="156">
        <v>0.308</v>
      </c>
      <c r="V89" s="156">
        <f>ROUND(E89*U89,2)</f>
        <v>23.65</v>
      </c>
      <c r="W89" s="156"/>
      <c r="X89" s="156" t="s">
        <v>166</v>
      </c>
      <c r="Y89" s="156" t="s">
        <v>167</v>
      </c>
      <c r="Z89" s="146"/>
      <c r="AA89" s="146"/>
      <c r="AB89" s="146"/>
      <c r="AC89" s="146"/>
      <c r="AD89" s="146"/>
      <c r="AE89" s="146"/>
      <c r="AF89" s="146"/>
      <c r="AG89" s="146" t="s">
        <v>199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2">
      <c r="A90" s="153"/>
      <c r="B90" s="154"/>
      <c r="C90" s="186" t="s">
        <v>272</v>
      </c>
      <c r="D90" s="158"/>
      <c r="E90" s="159">
        <v>76.77</v>
      </c>
      <c r="F90" s="156"/>
      <c r="G90" s="156"/>
      <c r="H90" s="156"/>
      <c r="I90" s="156"/>
      <c r="J90" s="156"/>
      <c r="K90" s="156"/>
      <c r="L90" s="156"/>
      <c r="M90" s="156"/>
      <c r="N90" s="155"/>
      <c r="O90" s="155"/>
      <c r="P90" s="155"/>
      <c r="Q90" s="155"/>
      <c r="R90" s="156"/>
      <c r="S90" s="156"/>
      <c r="T90" s="156"/>
      <c r="U90" s="156"/>
      <c r="V90" s="156"/>
      <c r="W90" s="156"/>
      <c r="X90" s="156"/>
      <c r="Y90" s="156"/>
      <c r="Z90" s="146"/>
      <c r="AA90" s="146"/>
      <c r="AB90" s="146"/>
      <c r="AC90" s="146"/>
      <c r="AD90" s="146"/>
      <c r="AE90" s="146"/>
      <c r="AF90" s="146"/>
      <c r="AG90" s="146" t="s">
        <v>176</v>
      </c>
      <c r="AH90" s="146">
        <v>5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>
      <c r="A91" s="171">
        <v>27</v>
      </c>
      <c r="B91" s="172" t="s">
        <v>273</v>
      </c>
      <c r="C91" s="185" t="s">
        <v>274</v>
      </c>
      <c r="D91" s="173" t="s">
        <v>174</v>
      </c>
      <c r="E91" s="174">
        <v>230.31</v>
      </c>
      <c r="F91" s="175"/>
      <c r="G91" s="176">
        <f>ROUND(E91*F91,2)</f>
        <v>0</v>
      </c>
      <c r="H91" s="157">
        <v>0</v>
      </c>
      <c r="I91" s="156">
        <f>ROUND(E91*H91,2)</f>
        <v>0</v>
      </c>
      <c r="J91" s="157">
        <v>6.9</v>
      </c>
      <c r="K91" s="156">
        <f>ROUND(E91*J91,2)</f>
        <v>1589.14</v>
      </c>
      <c r="L91" s="156">
        <v>21</v>
      </c>
      <c r="M91" s="156">
        <f>G91*(1+L91/100)</f>
        <v>0</v>
      </c>
      <c r="N91" s="155">
        <v>0</v>
      </c>
      <c r="O91" s="155">
        <f>ROUND(E91*N91,2)</f>
        <v>0</v>
      </c>
      <c r="P91" s="155">
        <v>0</v>
      </c>
      <c r="Q91" s="155">
        <f>ROUND(E91*P91,2)</f>
        <v>0</v>
      </c>
      <c r="R91" s="156"/>
      <c r="S91" s="156" t="s">
        <v>165</v>
      </c>
      <c r="T91" s="156" t="s">
        <v>165</v>
      </c>
      <c r="U91" s="156">
        <v>1.4999999999999999E-2</v>
      </c>
      <c r="V91" s="156">
        <f>ROUND(E91*U91,2)</f>
        <v>3.45</v>
      </c>
      <c r="W91" s="156"/>
      <c r="X91" s="156" t="s">
        <v>166</v>
      </c>
      <c r="Y91" s="156" t="s">
        <v>167</v>
      </c>
      <c r="Z91" s="146"/>
      <c r="AA91" s="146"/>
      <c r="AB91" s="146"/>
      <c r="AC91" s="146"/>
      <c r="AD91" s="146"/>
      <c r="AE91" s="146"/>
      <c r="AF91" s="146"/>
      <c r="AG91" s="146" t="s">
        <v>168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>
      <c r="A92" s="153"/>
      <c r="B92" s="154"/>
      <c r="C92" s="186" t="s">
        <v>275</v>
      </c>
      <c r="D92" s="158"/>
      <c r="E92" s="159">
        <v>230.31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176</v>
      </c>
      <c r="AH92" s="146">
        <v>5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>
      <c r="A93" s="164" t="s">
        <v>160</v>
      </c>
      <c r="B93" s="165" t="s">
        <v>81</v>
      </c>
      <c r="C93" s="183" t="s">
        <v>82</v>
      </c>
      <c r="D93" s="166"/>
      <c r="E93" s="167"/>
      <c r="F93" s="168"/>
      <c r="G93" s="169">
        <f>SUMIF(AG94:AG116,"&lt;&gt;NOR",G94:G116)</f>
        <v>0</v>
      </c>
      <c r="H93" s="163"/>
      <c r="I93" s="163">
        <f>SUM(I94:I116)</f>
        <v>675.29000000000008</v>
      </c>
      <c r="J93" s="163"/>
      <c r="K93" s="163">
        <f>SUM(K94:K116)</f>
        <v>72057.240000000005</v>
      </c>
      <c r="L93" s="163"/>
      <c r="M93" s="163">
        <f>SUM(M94:M116)</f>
        <v>0</v>
      </c>
      <c r="N93" s="162"/>
      <c r="O93" s="162">
        <f>SUM(O94:O116)</f>
        <v>0.02</v>
      </c>
      <c r="P93" s="162"/>
      <c r="Q93" s="162">
        <f>SUM(Q94:Q116)</f>
        <v>20.78</v>
      </c>
      <c r="R93" s="163"/>
      <c r="S93" s="163"/>
      <c r="T93" s="163"/>
      <c r="U93" s="163"/>
      <c r="V93" s="163">
        <f>SUM(V94:V116)</f>
        <v>4277.68</v>
      </c>
      <c r="W93" s="163"/>
      <c r="X93" s="163"/>
      <c r="Y93" s="163"/>
      <c r="AG93" t="s">
        <v>161</v>
      </c>
    </row>
    <row r="94" spans="1:60" ht="20.399999999999999" outlineLevel="1">
      <c r="A94" s="171">
        <v>28</v>
      </c>
      <c r="B94" s="172" t="s">
        <v>276</v>
      </c>
      <c r="C94" s="185" t="s">
        <v>277</v>
      </c>
      <c r="D94" s="173" t="s">
        <v>174</v>
      </c>
      <c r="E94" s="174">
        <v>9.7720000000000002</v>
      </c>
      <c r="F94" s="175"/>
      <c r="G94" s="176">
        <f>ROUND(E94*F94,2)</f>
        <v>0</v>
      </c>
      <c r="H94" s="157">
        <v>9.65</v>
      </c>
      <c r="I94" s="156">
        <f>ROUND(E94*H94,2)</f>
        <v>94.3</v>
      </c>
      <c r="J94" s="157">
        <v>176.85</v>
      </c>
      <c r="K94" s="156">
        <f>ROUND(E94*J94,2)</f>
        <v>1728.18</v>
      </c>
      <c r="L94" s="156">
        <v>21</v>
      </c>
      <c r="M94" s="156">
        <f>G94*(1+L94/100)</f>
        <v>0</v>
      </c>
      <c r="N94" s="155">
        <v>3.3E-4</v>
      </c>
      <c r="O94" s="155">
        <f>ROUND(E94*N94,2)</f>
        <v>0</v>
      </c>
      <c r="P94" s="155">
        <v>1.183E-2</v>
      </c>
      <c r="Q94" s="155">
        <f>ROUND(E94*P94,2)</f>
        <v>0.12</v>
      </c>
      <c r="R94" s="156"/>
      <c r="S94" s="156" t="s">
        <v>165</v>
      </c>
      <c r="T94" s="156" t="s">
        <v>165</v>
      </c>
      <c r="U94" s="156">
        <v>0.34599999999999997</v>
      </c>
      <c r="V94" s="156">
        <f>ROUND(E94*U94,2)</f>
        <v>3.38</v>
      </c>
      <c r="W94" s="156"/>
      <c r="X94" s="156" t="s">
        <v>166</v>
      </c>
      <c r="Y94" s="156" t="s">
        <v>167</v>
      </c>
      <c r="Z94" s="146"/>
      <c r="AA94" s="146"/>
      <c r="AB94" s="146"/>
      <c r="AC94" s="146"/>
      <c r="AD94" s="146"/>
      <c r="AE94" s="146"/>
      <c r="AF94" s="146"/>
      <c r="AG94" s="146" t="s">
        <v>168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>
      <c r="A95" s="153"/>
      <c r="B95" s="154"/>
      <c r="C95" s="186" t="s">
        <v>278</v>
      </c>
      <c r="D95" s="158"/>
      <c r="E95" s="159">
        <v>9.7720000000000002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176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77">
        <v>29</v>
      </c>
      <c r="B96" s="178" t="s">
        <v>279</v>
      </c>
      <c r="C96" s="184" t="s">
        <v>280</v>
      </c>
      <c r="D96" s="179" t="s">
        <v>171</v>
      </c>
      <c r="E96" s="180">
        <v>0.4</v>
      </c>
      <c r="F96" s="181"/>
      <c r="G96" s="182">
        <f>ROUND(E96*F96,2)</f>
        <v>0</v>
      </c>
      <c r="H96" s="157">
        <v>0</v>
      </c>
      <c r="I96" s="156">
        <f>ROUND(E96*H96,2)</f>
        <v>0</v>
      </c>
      <c r="J96" s="157">
        <v>7315</v>
      </c>
      <c r="K96" s="156">
        <f>ROUND(E96*J96,2)</f>
        <v>2926</v>
      </c>
      <c r="L96" s="156">
        <v>21</v>
      </c>
      <c r="M96" s="156">
        <f>G96*(1+L96/100)</f>
        <v>0</v>
      </c>
      <c r="N96" s="155">
        <v>0</v>
      </c>
      <c r="O96" s="155">
        <f>ROUND(E96*N96,2)</f>
        <v>0</v>
      </c>
      <c r="P96" s="155">
        <v>0</v>
      </c>
      <c r="Q96" s="155">
        <f>ROUND(E96*P96,2)</f>
        <v>0</v>
      </c>
      <c r="R96" s="156"/>
      <c r="S96" s="156" t="s">
        <v>165</v>
      </c>
      <c r="T96" s="156" t="s">
        <v>165</v>
      </c>
      <c r="U96" s="156">
        <v>12.555</v>
      </c>
      <c r="V96" s="156">
        <f>ROUND(E96*U96,2)</f>
        <v>5.0199999999999996</v>
      </c>
      <c r="W96" s="156"/>
      <c r="X96" s="156" t="s">
        <v>166</v>
      </c>
      <c r="Y96" s="156" t="s">
        <v>167</v>
      </c>
      <c r="Z96" s="146"/>
      <c r="AA96" s="146"/>
      <c r="AB96" s="146"/>
      <c r="AC96" s="146"/>
      <c r="AD96" s="146"/>
      <c r="AE96" s="146"/>
      <c r="AF96" s="146"/>
      <c r="AG96" s="146" t="s">
        <v>168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>
      <c r="A97" s="177">
        <v>30</v>
      </c>
      <c r="B97" s="178" t="s">
        <v>281</v>
      </c>
      <c r="C97" s="184" t="s">
        <v>282</v>
      </c>
      <c r="D97" s="179" t="s">
        <v>164</v>
      </c>
      <c r="E97" s="180">
        <v>3</v>
      </c>
      <c r="F97" s="181"/>
      <c r="G97" s="182">
        <f>ROUND(E97*F97,2)</f>
        <v>0</v>
      </c>
      <c r="H97" s="157">
        <v>0</v>
      </c>
      <c r="I97" s="156">
        <f>ROUND(E97*H97,2)</f>
        <v>0</v>
      </c>
      <c r="J97" s="157">
        <v>23</v>
      </c>
      <c r="K97" s="156">
        <f>ROUND(E97*J97,2)</f>
        <v>69</v>
      </c>
      <c r="L97" s="156">
        <v>21</v>
      </c>
      <c r="M97" s="156">
        <f>G97*(1+L97/100)</f>
        <v>0</v>
      </c>
      <c r="N97" s="155">
        <v>0</v>
      </c>
      <c r="O97" s="155">
        <f>ROUND(E97*N97,2)</f>
        <v>0</v>
      </c>
      <c r="P97" s="155">
        <v>0</v>
      </c>
      <c r="Q97" s="155">
        <f>ROUND(E97*P97,2)</f>
        <v>0</v>
      </c>
      <c r="R97" s="156"/>
      <c r="S97" s="156" t="s">
        <v>165</v>
      </c>
      <c r="T97" s="156" t="s">
        <v>165</v>
      </c>
      <c r="U97" s="156">
        <v>0.05</v>
      </c>
      <c r="V97" s="156">
        <f>ROUND(E97*U97,2)</f>
        <v>0.15</v>
      </c>
      <c r="W97" s="156"/>
      <c r="X97" s="156" t="s">
        <v>166</v>
      </c>
      <c r="Y97" s="156" t="s">
        <v>167</v>
      </c>
      <c r="Z97" s="146"/>
      <c r="AA97" s="146"/>
      <c r="AB97" s="146"/>
      <c r="AC97" s="146"/>
      <c r="AD97" s="146"/>
      <c r="AE97" s="146"/>
      <c r="AF97" s="146"/>
      <c r="AG97" s="146" t="s">
        <v>168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77">
        <v>31</v>
      </c>
      <c r="B98" s="178" t="s">
        <v>283</v>
      </c>
      <c r="C98" s="184" t="s">
        <v>284</v>
      </c>
      <c r="D98" s="179" t="s">
        <v>174</v>
      </c>
      <c r="E98" s="180">
        <v>6</v>
      </c>
      <c r="F98" s="181"/>
      <c r="G98" s="182">
        <f>ROUND(E98*F98,2)</f>
        <v>0</v>
      </c>
      <c r="H98" s="157">
        <v>34.17</v>
      </c>
      <c r="I98" s="156">
        <f>ROUND(E98*H98,2)</f>
        <v>205.02</v>
      </c>
      <c r="J98" s="157">
        <v>476.83</v>
      </c>
      <c r="K98" s="156">
        <f>ROUND(E98*J98,2)</f>
        <v>2860.98</v>
      </c>
      <c r="L98" s="156">
        <v>21</v>
      </c>
      <c r="M98" s="156">
        <f>G98*(1+L98/100)</f>
        <v>0</v>
      </c>
      <c r="N98" s="155">
        <v>1.17E-3</v>
      </c>
      <c r="O98" s="155">
        <f>ROUND(E98*N98,2)</f>
        <v>0.01</v>
      </c>
      <c r="P98" s="155">
        <v>7.5999999999999998E-2</v>
      </c>
      <c r="Q98" s="155">
        <f>ROUND(E98*P98,2)</f>
        <v>0.46</v>
      </c>
      <c r="R98" s="156"/>
      <c r="S98" s="156" t="s">
        <v>165</v>
      </c>
      <c r="T98" s="156" t="s">
        <v>165</v>
      </c>
      <c r="U98" s="156">
        <v>0.93899999999999995</v>
      </c>
      <c r="V98" s="156">
        <f>ROUND(E98*U98,2)</f>
        <v>5.63</v>
      </c>
      <c r="W98" s="156"/>
      <c r="X98" s="156" t="s">
        <v>166</v>
      </c>
      <c r="Y98" s="156" t="s">
        <v>167</v>
      </c>
      <c r="Z98" s="146"/>
      <c r="AA98" s="146"/>
      <c r="AB98" s="146"/>
      <c r="AC98" s="146"/>
      <c r="AD98" s="146"/>
      <c r="AE98" s="146"/>
      <c r="AF98" s="146"/>
      <c r="AG98" s="146" t="s">
        <v>168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>
      <c r="A99" s="177">
        <v>32</v>
      </c>
      <c r="B99" s="178" t="s">
        <v>285</v>
      </c>
      <c r="C99" s="184" t="s">
        <v>286</v>
      </c>
      <c r="D99" s="179" t="s">
        <v>182</v>
      </c>
      <c r="E99" s="180">
        <v>15</v>
      </c>
      <c r="F99" s="181"/>
      <c r="G99" s="182">
        <f>ROUND(E99*F99,2)</f>
        <v>0</v>
      </c>
      <c r="H99" s="157">
        <v>17.09</v>
      </c>
      <c r="I99" s="156">
        <f>ROUND(E99*H99,2)</f>
        <v>256.35000000000002</v>
      </c>
      <c r="J99" s="157">
        <v>250.41</v>
      </c>
      <c r="K99" s="156">
        <f>ROUND(E99*J99,2)</f>
        <v>3756.15</v>
      </c>
      <c r="L99" s="156">
        <v>21</v>
      </c>
      <c r="M99" s="156">
        <f>G99*(1+L99/100)</f>
        <v>0</v>
      </c>
      <c r="N99" s="155">
        <v>5.9000000000000003E-4</v>
      </c>
      <c r="O99" s="155">
        <f>ROUND(E99*N99,2)</f>
        <v>0.01</v>
      </c>
      <c r="P99" s="155">
        <v>6.3E-2</v>
      </c>
      <c r="Q99" s="155">
        <f>ROUND(E99*P99,2)</f>
        <v>0.95</v>
      </c>
      <c r="R99" s="156"/>
      <c r="S99" s="156" t="s">
        <v>165</v>
      </c>
      <c r="T99" s="156" t="s">
        <v>165</v>
      </c>
      <c r="U99" s="156">
        <v>0.49299999999999999</v>
      </c>
      <c r="V99" s="156">
        <f>ROUND(E99*U99,2)</f>
        <v>7.4</v>
      </c>
      <c r="W99" s="156"/>
      <c r="X99" s="156" t="s">
        <v>166</v>
      </c>
      <c r="Y99" s="156" t="s">
        <v>167</v>
      </c>
      <c r="Z99" s="146"/>
      <c r="AA99" s="146"/>
      <c r="AB99" s="146"/>
      <c r="AC99" s="146"/>
      <c r="AD99" s="146"/>
      <c r="AE99" s="146"/>
      <c r="AF99" s="146"/>
      <c r="AG99" s="146" t="s">
        <v>168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>
      <c r="A100" s="171">
        <v>33</v>
      </c>
      <c r="B100" s="172" t="s">
        <v>287</v>
      </c>
      <c r="C100" s="185" t="s">
        <v>288</v>
      </c>
      <c r="D100" s="173" t="s">
        <v>182</v>
      </c>
      <c r="E100" s="174">
        <v>10.199999999999999</v>
      </c>
      <c r="F100" s="175"/>
      <c r="G100" s="176">
        <f>ROUND(E100*F100,2)</f>
        <v>0</v>
      </c>
      <c r="H100" s="157">
        <v>0</v>
      </c>
      <c r="I100" s="156">
        <f>ROUND(E100*H100,2)</f>
        <v>0</v>
      </c>
      <c r="J100" s="157">
        <v>193</v>
      </c>
      <c r="K100" s="156">
        <f>ROUND(E100*J100,2)</f>
        <v>1968.6</v>
      </c>
      <c r="L100" s="156">
        <v>21</v>
      </c>
      <c r="M100" s="156">
        <f>G100*(1+L100/100)</f>
        <v>0</v>
      </c>
      <c r="N100" s="155">
        <v>0</v>
      </c>
      <c r="O100" s="155">
        <f>ROUND(E100*N100,2)</f>
        <v>0</v>
      </c>
      <c r="P100" s="155">
        <v>8.9999999999999993E-3</v>
      </c>
      <c r="Q100" s="155">
        <f>ROUND(E100*P100,2)</f>
        <v>0.09</v>
      </c>
      <c r="R100" s="156"/>
      <c r="S100" s="156" t="s">
        <v>165</v>
      </c>
      <c r="T100" s="156" t="s">
        <v>165</v>
      </c>
      <c r="U100" s="156">
        <v>0.42</v>
      </c>
      <c r="V100" s="156">
        <f>ROUND(E100*U100,2)</f>
        <v>4.28</v>
      </c>
      <c r="W100" s="156"/>
      <c r="X100" s="156" t="s">
        <v>166</v>
      </c>
      <c r="Y100" s="156" t="s">
        <v>167</v>
      </c>
      <c r="Z100" s="146"/>
      <c r="AA100" s="146"/>
      <c r="AB100" s="146"/>
      <c r="AC100" s="146"/>
      <c r="AD100" s="146"/>
      <c r="AE100" s="146"/>
      <c r="AF100" s="146"/>
      <c r="AG100" s="146" t="s">
        <v>168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2">
      <c r="A101" s="153"/>
      <c r="B101" s="154"/>
      <c r="C101" s="186" t="s">
        <v>289</v>
      </c>
      <c r="D101" s="158"/>
      <c r="E101" s="159">
        <v>10.199999999999999</v>
      </c>
      <c r="F101" s="156"/>
      <c r="G101" s="156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176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>
      <c r="A102" s="171">
        <v>34</v>
      </c>
      <c r="B102" s="172" t="s">
        <v>290</v>
      </c>
      <c r="C102" s="185" t="s">
        <v>291</v>
      </c>
      <c r="D102" s="173" t="s">
        <v>174</v>
      </c>
      <c r="E102" s="174">
        <v>76.77</v>
      </c>
      <c r="F102" s="175"/>
      <c r="G102" s="176">
        <f>ROUND(E102*F102,2)</f>
        <v>0</v>
      </c>
      <c r="H102" s="157">
        <v>0</v>
      </c>
      <c r="I102" s="156">
        <f>ROUND(E102*H102,2)</f>
        <v>0</v>
      </c>
      <c r="J102" s="157">
        <v>19.3</v>
      </c>
      <c r="K102" s="156">
        <f>ROUND(E102*J102,2)</f>
        <v>1481.66</v>
      </c>
      <c r="L102" s="156">
        <v>21</v>
      </c>
      <c r="M102" s="156">
        <f>G102*(1+L102/100)</f>
        <v>0</v>
      </c>
      <c r="N102" s="155">
        <v>0</v>
      </c>
      <c r="O102" s="155">
        <f>ROUND(E102*N102,2)</f>
        <v>0</v>
      </c>
      <c r="P102" s="155">
        <v>4.0000000000000001E-3</v>
      </c>
      <c r="Q102" s="155">
        <f>ROUND(E102*P102,2)</f>
        <v>0.31</v>
      </c>
      <c r="R102" s="156"/>
      <c r="S102" s="156" t="s">
        <v>165</v>
      </c>
      <c r="T102" s="156" t="s">
        <v>165</v>
      </c>
      <c r="U102" s="156">
        <v>4.2000000000000003E-2</v>
      </c>
      <c r="V102" s="156">
        <f>ROUND(E102*U102,2)</f>
        <v>3.22</v>
      </c>
      <c r="W102" s="156"/>
      <c r="X102" s="156" t="s">
        <v>166</v>
      </c>
      <c r="Y102" s="156" t="s">
        <v>167</v>
      </c>
      <c r="Z102" s="146"/>
      <c r="AA102" s="146"/>
      <c r="AB102" s="146"/>
      <c r="AC102" s="146"/>
      <c r="AD102" s="146"/>
      <c r="AE102" s="146"/>
      <c r="AF102" s="146"/>
      <c r="AG102" s="146" t="s">
        <v>168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2">
      <c r="A103" s="153"/>
      <c r="B103" s="154"/>
      <c r="C103" s="186" t="s">
        <v>208</v>
      </c>
      <c r="D103" s="158"/>
      <c r="E103" s="159">
        <v>76.77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176</v>
      </c>
      <c r="AH103" s="146">
        <v>5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>
      <c r="A104" s="171">
        <v>35</v>
      </c>
      <c r="B104" s="172" t="s">
        <v>292</v>
      </c>
      <c r="C104" s="185" t="s">
        <v>293</v>
      </c>
      <c r="D104" s="173" t="s">
        <v>174</v>
      </c>
      <c r="E104" s="174">
        <v>181.28800000000001</v>
      </c>
      <c r="F104" s="175"/>
      <c r="G104" s="176">
        <f>ROUND(E104*F104,2)</f>
        <v>0</v>
      </c>
      <c r="H104" s="157">
        <v>0</v>
      </c>
      <c r="I104" s="156">
        <f>ROUND(E104*H104,2)</f>
        <v>0</v>
      </c>
      <c r="J104" s="157">
        <v>13.8</v>
      </c>
      <c r="K104" s="156">
        <f>ROUND(E104*J104,2)</f>
        <v>2501.77</v>
      </c>
      <c r="L104" s="156">
        <v>21</v>
      </c>
      <c r="M104" s="156">
        <f>G104*(1+L104/100)</f>
        <v>0</v>
      </c>
      <c r="N104" s="155">
        <v>0</v>
      </c>
      <c r="O104" s="155">
        <f>ROUND(E104*N104,2)</f>
        <v>0</v>
      </c>
      <c r="P104" s="155">
        <v>4.0000000000000001E-3</v>
      </c>
      <c r="Q104" s="155">
        <f>ROUND(E104*P104,2)</f>
        <v>0.73</v>
      </c>
      <c r="R104" s="156"/>
      <c r="S104" s="156" t="s">
        <v>165</v>
      </c>
      <c r="T104" s="156" t="s">
        <v>165</v>
      </c>
      <c r="U104" s="156">
        <v>0.03</v>
      </c>
      <c r="V104" s="156">
        <f>ROUND(E104*U104,2)</f>
        <v>5.44</v>
      </c>
      <c r="W104" s="156"/>
      <c r="X104" s="156" t="s">
        <v>166</v>
      </c>
      <c r="Y104" s="156" t="s">
        <v>167</v>
      </c>
      <c r="Z104" s="146"/>
      <c r="AA104" s="146"/>
      <c r="AB104" s="146"/>
      <c r="AC104" s="146"/>
      <c r="AD104" s="146"/>
      <c r="AE104" s="146"/>
      <c r="AF104" s="146"/>
      <c r="AG104" s="146" t="s">
        <v>168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2">
      <c r="A105" s="153"/>
      <c r="B105" s="154"/>
      <c r="C105" s="186" t="s">
        <v>207</v>
      </c>
      <c r="D105" s="158"/>
      <c r="E105" s="159">
        <v>181.28800000000001</v>
      </c>
      <c r="F105" s="156"/>
      <c r="G105" s="156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176</v>
      </c>
      <c r="AH105" s="146">
        <v>5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>
      <c r="A106" s="171">
        <v>36</v>
      </c>
      <c r="B106" s="172" t="s">
        <v>294</v>
      </c>
      <c r="C106" s="185" t="s">
        <v>295</v>
      </c>
      <c r="D106" s="173" t="s">
        <v>174</v>
      </c>
      <c r="E106" s="174">
        <v>64.158000000000001</v>
      </c>
      <c r="F106" s="175"/>
      <c r="G106" s="176">
        <f>ROUND(E106*F106,2)</f>
        <v>0</v>
      </c>
      <c r="H106" s="157">
        <v>0</v>
      </c>
      <c r="I106" s="156">
        <f>ROUND(E106*H106,2)</f>
        <v>0</v>
      </c>
      <c r="J106" s="157">
        <v>119.5</v>
      </c>
      <c r="K106" s="156">
        <f>ROUND(E106*J106,2)</f>
        <v>7666.88</v>
      </c>
      <c r="L106" s="156">
        <v>21</v>
      </c>
      <c r="M106" s="156">
        <f>G106*(1+L106/100)</f>
        <v>0</v>
      </c>
      <c r="N106" s="155">
        <v>0</v>
      </c>
      <c r="O106" s="155">
        <f>ROUND(E106*N106,2)</f>
        <v>0</v>
      </c>
      <c r="P106" s="155">
        <v>4.5999999999999999E-2</v>
      </c>
      <c r="Q106" s="155">
        <f>ROUND(E106*P106,2)</f>
        <v>2.95</v>
      </c>
      <c r="R106" s="156"/>
      <c r="S106" s="156" t="s">
        <v>165</v>
      </c>
      <c r="T106" s="156" t="s">
        <v>165</v>
      </c>
      <c r="U106" s="156">
        <v>0.26</v>
      </c>
      <c r="V106" s="156">
        <f>ROUND(E106*U106,2)</f>
        <v>16.68</v>
      </c>
      <c r="W106" s="156"/>
      <c r="X106" s="156" t="s">
        <v>166</v>
      </c>
      <c r="Y106" s="156" t="s">
        <v>167</v>
      </c>
      <c r="Z106" s="146"/>
      <c r="AA106" s="146"/>
      <c r="AB106" s="146"/>
      <c r="AC106" s="146"/>
      <c r="AD106" s="146"/>
      <c r="AE106" s="146"/>
      <c r="AF106" s="146"/>
      <c r="AG106" s="146" t="s">
        <v>168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2">
      <c r="A107" s="153"/>
      <c r="B107" s="154"/>
      <c r="C107" s="186" t="s">
        <v>296</v>
      </c>
      <c r="D107" s="158"/>
      <c r="E107" s="159">
        <v>64.158000000000001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176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>
      <c r="A108" s="171">
        <v>37</v>
      </c>
      <c r="B108" s="172" t="s">
        <v>297</v>
      </c>
      <c r="C108" s="185" t="s">
        <v>298</v>
      </c>
      <c r="D108" s="173" t="s">
        <v>174</v>
      </c>
      <c r="E108" s="174">
        <v>34</v>
      </c>
      <c r="F108" s="175"/>
      <c r="G108" s="176">
        <f>ROUND(E108*F108,2)</f>
        <v>0</v>
      </c>
      <c r="H108" s="157">
        <v>0</v>
      </c>
      <c r="I108" s="156">
        <f>ROUND(E108*H108,2)</f>
        <v>0</v>
      </c>
      <c r="J108" s="157">
        <v>241</v>
      </c>
      <c r="K108" s="156">
        <f>ROUND(E108*J108,2)</f>
        <v>8194</v>
      </c>
      <c r="L108" s="156">
        <v>21</v>
      </c>
      <c r="M108" s="156">
        <f>G108*(1+L108/100)</f>
        <v>0</v>
      </c>
      <c r="N108" s="155">
        <v>0</v>
      </c>
      <c r="O108" s="155">
        <f>ROUND(E108*N108,2)</f>
        <v>0</v>
      </c>
      <c r="P108" s="155">
        <v>6.8000000000000005E-2</v>
      </c>
      <c r="Q108" s="155">
        <f>ROUND(E108*P108,2)</f>
        <v>2.31</v>
      </c>
      <c r="R108" s="156"/>
      <c r="S108" s="156" t="s">
        <v>165</v>
      </c>
      <c r="T108" s="156" t="s">
        <v>165</v>
      </c>
      <c r="U108" s="156">
        <v>0.48</v>
      </c>
      <c r="V108" s="156">
        <f>ROUND(E108*U108,2)</f>
        <v>16.32</v>
      </c>
      <c r="W108" s="156"/>
      <c r="X108" s="156" t="s">
        <v>166</v>
      </c>
      <c r="Y108" s="156" t="s">
        <v>167</v>
      </c>
      <c r="Z108" s="146"/>
      <c r="AA108" s="146"/>
      <c r="AB108" s="146"/>
      <c r="AC108" s="146"/>
      <c r="AD108" s="146"/>
      <c r="AE108" s="146"/>
      <c r="AF108" s="146"/>
      <c r="AG108" s="146" t="s">
        <v>168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2">
      <c r="A109" s="153"/>
      <c r="B109" s="154"/>
      <c r="C109" s="186" t="s">
        <v>299</v>
      </c>
      <c r="D109" s="158"/>
      <c r="E109" s="159">
        <v>34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176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77">
        <v>38</v>
      </c>
      <c r="B110" s="178" t="s">
        <v>300</v>
      </c>
      <c r="C110" s="184" t="s">
        <v>301</v>
      </c>
      <c r="D110" s="179" t="s">
        <v>302</v>
      </c>
      <c r="E110" s="180">
        <v>2</v>
      </c>
      <c r="F110" s="181"/>
      <c r="G110" s="182">
        <f>ROUND(E110*F110,2)</f>
        <v>0</v>
      </c>
      <c r="H110" s="157">
        <v>0</v>
      </c>
      <c r="I110" s="156">
        <f>ROUND(E110*H110,2)</f>
        <v>0</v>
      </c>
      <c r="J110" s="157">
        <v>1500</v>
      </c>
      <c r="K110" s="156">
        <f>ROUND(E110*J110,2)</f>
        <v>3000</v>
      </c>
      <c r="L110" s="156">
        <v>21</v>
      </c>
      <c r="M110" s="156">
        <f>G110*(1+L110/100)</f>
        <v>0</v>
      </c>
      <c r="N110" s="155">
        <v>0</v>
      </c>
      <c r="O110" s="155">
        <f>ROUND(E110*N110,2)</f>
        <v>0</v>
      </c>
      <c r="P110" s="155">
        <v>0</v>
      </c>
      <c r="Q110" s="155">
        <f>ROUND(E110*P110,2)</f>
        <v>0</v>
      </c>
      <c r="R110" s="156"/>
      <c r="S110" s="156" t="s">
        <v>195</v>
      </c>
      <c r="T110" s="156" t="s">
        <v>303</v>
      </c>
      <c r="U110" s="156">
        <v>0</v>
      </c>
      <c r="V110" s="156">
        <f>ROUND(E110*U110,2)</f>
        <v>0</v>
      </c>
      <c r="W110" s="156"/>
      <c r="X110" s="156" t="s">
        <v>166</v>
      </c>
      <c r="Y110" s="156" t="s">
        <v>167</v>
      </c>
      <c r="Z110" s="146"/>
      <c r="AA110" s="146"/>
      <c r="AB110" s="146"/>
      <c r="AC110" s="146"/>
      <c r="AD110" s="146"/>
      <c r="AE110" s="146"/>
      <c r="AF110" s="146"/>
      <c r="AG110" s="146" t="s">
        <v>304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>
      <c r="A111" s="171">
        <v>39</v>
      </c>
      <c r="B111" s="172" t="s">
        <v>305</v>
      </c>
      <c r="C111" s="185" t="s">
        <v>306</v>
      </c>
      <c r="D111" s="173" t="s">
        <v>174</v>
      </c>
      <c r="E111" s="174">
        <v>10.36</v>
      </c>
      <c r="F111" s="175"/>
      <c r="G111" s="176">
        <f>ROUND(E111*F111,2)</f>
        <v>0</v>
      </c>
      <c r="H111" s="157">
        <v>0</v>
      </c>
      <c r="I111" s="156">
        <f>ROUND(E111*H111,2)</f>
        <v>0</v>
      </c>
      <c r="J111" s="157">
        <v>1306</v>
      </c>
      <c r="K111" s="156">
        <f>ROUND(E111*J111,2)</f>
        <v>13530.16</v>
      </c>
      <c r="L111" s="156">
        <v>21</v>
      </c>
      <c r="M111" s="156">
        <f>G111*(1+L111/100)</f>
        <v>0</v>
      </c>
      <c r="N111" s="155">
        <v>0</v>
      </c>
      <c r="O111" s="155">
        <f>ROUND(E111*N111,2)</f>
        <v>0</v>
      </c>
      <c r="P111" s="155">
        <v>0.41699999999999998</v>
      </c>
      <c r="Q111" s="155">
        <f>ROUND(E111*P111,2)</f>
        <v>4.32</v>
      </c>
      <c r="R111" s="156"/>
      <c r="S111" s="156" t="s">
        <v>165</v>
      </c>
      <c r="T111" s="156" t="s">
        <v>165</v>
      </c>
      <c r="U111" s="156">
        <v>136.72604999999999</v>
      </c>
      <c r="V111" s="156">
        <f>ROUND(E111*U111,2)</f>
        <v>1416.48</v>
      </c>
      <c r="W111" s="156"/>
      <c r="X111" s="156" t="s">
        <v>186</v>
      </c>
      <c r="Y111" s="156" t="s">
        <v>167</v>
      </c>
      <c r="Z111" s="146"/>
      <c r="AA111" s="146"/>
      <c r="AB111" s="146"/>
      <c r="AC111" s="146"/>
      <c r="AD111" s="146"/>
      <c r="AE111" s="146"/>
      <c r="AF111" s="146"/>
      <c r="AG111" s="146" t="s">
        <v>187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2">
      <c r="A112" s="153"/>
      <c r="B112" s="154"/>
      <c r="C112" s="186" t="s">
        <v>307</v>
      </c>
      <c r="D112" s="158"/>
      <c r="E112" s="159">
        <v>10.36</v>
      </c>
      <c r="F112" s="156"/>
      <c r="G112" s="156"/>
      <c r="H112" s="156"/>
      <c r="I112" s="156"/>
      <c r="J112" s="156"/>
      <c r="K112" s="156"/>
      <c r="L112" s="156"/>
      <c r="M112" s="156"/>
      <c r="N112" s="155"/>
      <c r="O112" s="155"/>
      <c r="P112" s="155"/>
      <c r="Q112" s="155"/>
      <c r="R112" s="156"/>
      <c r="S112" s="156"/>
      <c r="T112" s="156"/>
      <c r="U112" s="156"/>
      <c r="V112" s="156"/>
      <c r="W112" s="156"/>
      <c r="X112" s="156"/>
      <c r="Y112" s="156"/>
      <c r="Z112" s="146"/>
      <c r="AA112" s="146"/>
      <c r="AB112" s="146"/>
      <c r="AC112" s="146"/>
      <c r="AD112" s="146"/>
      <c r="AE112" s="146"/>
      <c r="AF112" s="146"/>
      <c r="AG112" s="146" t="s">
        <v>176</v>
      </c>
      <c r="AH112" s="146">
        <v>5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>
      <c r="A113" s="171">
        <v>40</v>
      </c>
      <c r="B113" s="172" t="s">
        <v>308</v>
      </c>
      <c r="C113" s="185" t="s">
        <v>309</v>
      </c>
      <c r="D113" s="173" t="s">
        <v>171</v>
      </c>
      <c r="E113" s="174">
        <v>3.2079</v>
      </c>
      <c r="F113" s="175"/>
      <c r="G113" s="176">
        <f>ROUND(E113*F113,2)</f>
        <v>0</v>
      </c>
      <c r="H113" s="157">
        <v>37.29</v>
      </c>
      <c r="I113" s="156">
        <f>ROUND(E113*H113,2)</f>
        <v>119.62</v>
      </c>
      <c r="J113" s="157">
        <v>3922.71</v>
      </c>
      <c r="K113" s="156">
        <f>ROUND(E113*J113,2)</f>
        <v>12583.66</v>
      </c>
      <c r="L113" s="156">
        <v>21</v>
      </c>
      <c r="M113" s="156">
        <f>G113*(1+L113/100)</f>
        <v>0</v>
      </c>
      <c r="N113" s="155">
        <v>1.2800000000000001E-3</v>
      </c>
      <c r="O113" s="155">
        <f>ROUND(E113*N113,2)</f>
        <v>0</v>
      </c>
      <c r="P113" s="155">
        <v>1.95</v>
      </c>
      <c r="Q113" s="155">
        <f>ROUND(E113*P113,2)</f>
        <v>6.26</v>
      </c>
      <c r="R113" s="156"/>
      <c r="S113" s="156" t="s">
        <v>165</v>
      </c>
      <c r="T113" s="156" t="s">
        <v>165</v>
      </c>
      <c r="U113" s="156">
        <v>635.74350000000004</v>
      </c>
      <c r="V113" s="156">
        <f>ROUND(E113*U113,2)</f>
        <v>2039.4</v>
      </c>
      <c r="W113" s="156"/>
      <c r="X113" s="156" t="s">
        <v>186</v>
      </c>
      <c r="Y113" s="156" t="s">
        <v>167</v>
      </c>
      <c r="Z113" s="146"/>
      <c r="AA113" s="146"/>
      <c r="AB113" s="146"/>
      <c r="AC113" s="146"/>
      <c r="AD113" s="146"/>
      <c r="AE113" s="146"/>
      <c r="AF113" s="146"/>
      <c r="AG113" s="146" t="s">
        <v>187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>
      <c r="A114" s="153"/>
      <c r="B114" s="154"/>
      <c r="C114" s="186" t="s">
        <v>310</v>
      </c>
      <c r="D114" s="158"/>
      <c r="E114" s="159">
        <v>3.2079</v>
      </c>
      <c r="F114" s="156"/>
      <c r="G114" s="156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176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>
      <c r="A115" s="171">
        <v>41</v>
      </c>
      <c r="B115" s="172" t="s">
        <v>311</v>
      </c>
      <c r="C115" s="185" t="s">
        <v>312</v>
      </c>
      <c r="D115" s="173" t="s">
        <v>171</v>
      </c>
      <c r="E115" s="174">
        <v>1.036</v>
      </c>
      <c r="F115" s="175"/>
      <c r="G115" s="176">
        <f>ROUND(E115*F115,2)</f>
        <v>0</v>
      </c>
      <c r="H115" s="157">
        <v>0</v>
      </c>
      <c r="I115" s="156">
        <f>ROUND(E115*H115,2)</f>
        <v>0</v>
      </c>
      <c r="J115" s="157">
        <v>9450</v>
      </c>
      <c r="K115" s="156">
        <f>ROUND(E115*J115,2)</f>
        <v>9790.2000000000007</v>
      </c>
      <c r="L115" s="156">
        <v>21</v>
      </c>
      <c r="M115" s="156">
        <f>G115*(1+L115/100)</f>
        <v>0</v>
      </c>
      <c r="N115" s="155">
        <v>0</v>
      </c>
      <c r="O115" s="155">
        <f>ROUND(E115*N115,2)</f>
        <v>0</v>
      </c>
      <c r="P115" s="155">
        <v>2.2000000000000002</v>
      </c>
      <c r="Q115" s="155">
        <f>ROUND(E115*P115,2)</f>
        <v>2.2799999999999998</v>
      </c>
      <c r="R115" s="156"/>
      <c r="S115" s="156" t="s">
        <v>165</v>
      </c>
      <c r="T115" s="156" t="s">
        <v>165</v>
      </c>
      <c r="U115" s="156">
        <v>728.07399999999996</v>
      </c>
      <c r="V115" s="156">
        <f>ROUND(E115*U115,2)</f>
        <v>754.28</v>
      </c>
      <c r="W115" s="156"/>
      <c r="X115" s="156" t="s">
        <v>186</v>
      </c>
      <c r="Y115" s="156" t="s">
        <v>167</v>
      </c>
      <c r="Z115" s="146"/>
      <c r="AA115" s="146"/>
      <c r="AB115" s="146"/>
      <c r="AC115" s="146"/>
      <c r="AD115" s="146"/>
      <c r="AE115" s="146"/>
      <c r="AF115" s="146"/>
      <c r="AG115" s="146" t="s">
        <v>187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2">
      <c r="A116" s="153"/>
      <c r="B116" s="154"/>
      <c r="C116" s="186" t="s">
        <v>313</v>
      </c>
      <c r="D116" s="158"/>
      <c r="E116" s="159">
        <v>1.036</v>
      </c>
      <c r="F116" s="156"/>
      <c r="G116" s="156"/>
      <c r="H116" s="156"/>
      <c r="I116" s="156"/>
      <c r="J116" s="156"/>
      <c r="K116" s="156"/>
      <c r="L116" s="156"/>
      <c r="M116" s="156"/>
      <c r="N116" s="155"/>
      <c r="O116" s="155"/>
      <c r="P116" s="155"/>
      <c r="Q116" s="155"/>
      <c r="R116" s="156"/>
      <c r="S116" s="156"/>
      <c r="T116" s="156"/>
      <c r="U116" s="156"/>
      <c r="V116" s="156"/>
      <c r="W116" s="156"/>
      <c r="X116" s="156"/>
      <c r="Y116" s="156"/>
      <c r="Z116" s="146"/>
      <c r="AA116" s="146"/>
      <c r="AB116" s="146"/>
      <c r="AC116" s="146"/>
      <c r="AD116" s="146"/>
      <c r="AE116" s="146"/>
      <c r="AF116" s="146"/>
      <c r="AG116" s="146" t="s">
        <v>176</v>
      </c>
      <c r="AH116" s="146">
        <v>5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>
      <c r="A117" s="164" t="s">
        <v>160</v>
      </c>
      <c r="B117" s="165" t="s">
        <v>83</v>
      </c>
      <c r="C117" s="183" t="s">
        <v>84</v>
      </c>
      <c r="D117" s="166"/>
      <c r="E117" s="167"/>
      <c r="F117" s="168"/>
      <c r="G117" s="169">
        <f>SUMIF(AG118:AG121,"&lt;&gt;NOR",G118:G121)</f>
        <v>0</v>
      </c>
      <c r="H117" s="163"/>
      <c r="I117" s="163">
        <f>SUM(I118:I121)</f>
        <v>1819.93</v>
      </c>
      <c r="J117" s="163"/>
      <c r="K117" s="163">
        <f>SUM(K118:K121)</f>
        <v>15983.97</v>
      </c>
      <c r="L117" s="163"/>
      <c r="M117" s="163">
        <f>SUM(M118:M121)</f>
        <v>0</v>
      </c>
      <c r="N117" s="162"/>
      <c r="O117" s="162">
        <f>SUM(O118:O121)</f>
        <v>0.01</v>
      </c>
      <c r="P117" s="162"/>
      <c r="Q117" s="162">
        <f>SUM(Q118:Q121)</f>
        <v>0.79</v>
      </c>
      <c r="R117" s="163"/>
      <c r="S117" s="163"/>
      <c r="T117" s="163"/>
      <c r="U117" s="163"/>
      <c r="V117" s="163">
        <f>SUM(V118:V121)</f>
        <v>26.33</v>
      </c>
      <c r="W117" s="163"/>
      <c r="X117" s="163"/>
      <c r="Y117" s="163"/>
      <c r="AG117" t="s">
        <v>161</v>
      </c>
    </row>
    <row r="118" spans="1:60" outlineLevel="1">
      <c r="A118" s="171">
        <v>42</v>
      </c>
      <c r="B118" s="172" t="s">
        <v>314</v>
      </c>
      <c r="C118" s="185" t="s">
        <v>315</v>
      </c>
      <c r="D118" s="173" t="s">
        <v>182</v>
      </c>
      <c r="E118" s="174">
        <v>13.6</v>
      </c>
      <c r="F118" s="175"/>
      <c r="G118" s="176">
        <f>ROUND(E118*F118,2)</f>
        <v>0</v>
      </c>
      <c r="H118" s="157">
        <v>111.66</v>
      </c>
      <c r="I118" s="156">
        <f>ROUND(E118*H118,2)</f>
        <v>1518.58</v>
      </c>
      <c r="J118" s="157">
        <v>837.34</v>
      </c>
      <c r="K118" s="156">
        <f>ROUND(E118*J118,2)</f>
        <v>11387.82</v>
      </c>
      <c r="L118" s="156">
        <v>21</v>
      </c>
      <c r="M118" s="156">
        <f>G118*(1+L118/100)</f>
        <v>0</v>
      </c>
      <c r="N118" s="155">
        <v>0</v>
      </c>
      <c r="O118" s="155">
        <f>ROUND(E118*N118,2)</f>
        <v>0</v>
      </c>
      <c r="P118" s="155">
        <v>4.6000000000000001E-4</v>
      </c>
      <c r="Q118" s="155">
        <f>ROUND(E118*P118,2)</f>
        <v>0.01</v>
      </c>
      <c r="R118" s="156"/>
      <c r="S118" s="156" t="s">
        <v>165</v>
      </c>
      <c r="T118" s="156" t="s">
        <v>165</v>
      </c>
      <c r="U118" s="156">
        <v>1.2150000000000001</v>
      </c>
      <c r="V118" s="156">
        <f>ROUND(E118*U118,2)</f>
        <v>16.52</v>
      </c>
      <c r="W118" s="156"/>
      <c r="X118" s="156" t="s">
        <v>166</v>
      </c>
      <c r="Y118" s="156" t="s">
        <v>167</v>
      </c>
      <c r="Z118" s="146"/>
      <c r="AA118" s="146"/>
      <c r="AB118" s="146"/>
      <c r="AC118" s="146"/>
      <c r="AD118" s="146"/>
      <c r="AE118" s="146"/>
      <c r="AF118" s="146"/>
      <c r="AG118" s="146" t="s">
        <v>168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2">
      <c r="A119" s="153"/>
      <c r="B119" s="154"/>
      <c r="C119" s="186" t="s">
        <v>316</v>
      </c>
      <c r="D119" s="158"/>
      <c r="E119" s="159">
        <v>13.6</v>
      </c>
      <c r="F119" s="156"/>
      <c r="G119" s="156"/>
      <c r="H119" s="156"/>
      <c r="I119" s="156"/>
      <c r="J119" s="156"/>
      <c r="K119" s="156"/>
      <c r="L119" s="156"/>
      <c r="M119" s="156"/>
      <c r="N119" s="155"/>
      <c r="O119" s="155"/>
      <c r="P119" s="155"/>
      <c r="Q119" s="155"/>
      <c r="R119" s="156"/>
      <c r="S119" s="156"/>
      <c r="T119" s="156"/>
      <c r="U119" s="156"/>
      <c r="V119" s="156"/>
      <c r="W119" s="156"/>
      <c r="X119" s="156"/>
      <c r="Y119" s="156"/>
      <c r="Z119" s="146"/>
      <c r="AA119" s="146"/>
      <c r="AB119" s="146"/>
      <c r="AC119" s="146"/>
      <c r="AD119" s="146"/>
      <c r="AE119" s="146"/>
      <c r="AF119" s="146"/>
      <c r="AG119" s="146" t="s">
        <v>176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>
      <c r="A120" s="177">
        <v>43</v>
      </c>
      <c r="B120" s="178" t="s">
        <v>317</v>
      </c>
      <c r="C120" s="184" t="s">
        <v>318</v>
      </c>
      <c r="D120" s="179" t="s">
        <v>182</v>
      </c>
      <c r="E120" s="180">
        <v>12</v>
      </c>
      <c r="F120" s="181"/>
      <c r="G120" s="182">
        <f>ROUND(E120*F120,2)</f>
        <v>0</v>
      </c>
      <c r="H120" s="157">
        <v>14.35</v>
      </c>
      <c r="I120" s="156">
        <f>ROUND(E120*H120,2)</f>
        <v>172.2</v>
      </c>
      <c r="J120" s="157">
        <v>100.15</v>
      </c>
      <c r="K120" s="156">
        <f>ROUND(E120*J120,2)</f>
        <v>1201.8</v>
      </c>
      <c r="L120" s="156">
        <v>21</v>
      </c>
      <c r="M120" s="156">
        <f>G120*(1+L120/100)</f>
        <v>0</v>
      </c>
      <c r="N120" s="155">
        <v>4.8999999999999998E-4</v>
      </c>
      <c r="O120" s="155">
        <f>ROUND(E120*N120,2)</f>
        <v>0.01</v>
      </c>
      <c r="P120" s="155">
        <v>4.0000000000000001E-3</v>
      </c>
      <c r="Q120" s="155">
        <f>ROUND(E120*P120,2)</f>
        <v>0.05</v>
      </c>
      <c r="R120" s="156"/>
      <c r="S120" s="156" t="s">
        <v>165</v>
      </c>
      <c r="T120" s="156" t="s">
        <v>165</v>
      </c>
      <c r="U120" s="156">
        <v>0.20799999999999999</v>
      </c>
      <c r="V120" s="156">
        <f>ROUND(E120*U120,2)</f>
        <v>2.5</v>
      </c>
      <c r="W120" s="156"/>
      <c r="X120" s="156" t="s">
        <v>166</v>
      </c>
      <c r="Y120" s="156" t="s">
        <v>167</v>
      </c>
      <c r="Z120" s="146"/>
      <c r="AA120" s="146"/>
      <c r="AB120" s="146"/>
      <c r="AC120" s="146"/>
      <c r="AD120" s="146"/>
      <c r="AE120" s="146"/>
      <c r="AF120" s="146"/>
      <c r="AG120" s="146" t="s">
        <v>168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>
      <c r="A121" s="177">
        <v>44</v>
      </c>
      <c r="B121" s="178" t="s">
        <v>319</v>
      </c>
      <c r="C121" s="184" t="s">
        <v>320</v>
      </c>
      <c r="D121" s="179" t="s">
        <v>182</v>
      </c>
      <c r="E121" s="180">
        <v>9</v>
      </c>
      <c r="F121" s="181"/>
      <c r="G121" s="182">
        <f>ROUND(E121*F121,2)</f>
        <v>0</v>
      </c>
      <c r="H121" s="157">
        <v>14.35</v>
      </c>
      <c r="I121" s="156">
        <f>ROUND(E121*H121,2)</f>
        <v>129.15</v>
      </c>
      <c r="J121" s="157">
        <v>377.15</v>
      </c>
      <c r="K121" s="156">
        <f>ROUND(E121*J121,2)</f>
        <v>3394.35</v>
      </c>
      <c r="L121" s="156">
        <v>21</v>
      </c>
      <c r="M121" s="156">
        <f>G121*(1+L121/100)</f>
        <v>0</v>
      </c>
      <c r="N121" s="155">
        <v>4.8999999999999998E-4</v>
      </c>
      <c r="O121" s="155">
        <f>ROUND(E121*N121,2)</f>
        <v>0</v>
      </c>
      <c r="P121" s="155">
        <v>8.1000000000000003E-2</v>
      </c>
      <c r="Q121" s="155">
        <f>ROUND(E121*P121,2)</f>
        <v>0.73</v>
      </c>
      <c r="R121" s="156"/>
      <c r="S121" s="156" t="s">
        <v>165</v>
      </c>
      <c r="T121" s="156" t="s">
        <v>165</v>
      </c>
      <c r="U121" s="156">
        <v>0.81200000000000006</v>
      </c>
      <c r="V121" s="156">
        <f>ROUND(E121*U121,2)</f>
        <v>7.31</v>
      </c>
      <c r="W121" s="156"/>
      <c r="X121" s="156" t="s">
        <v>166</v>
      </c>
      <c r="Y121" s="156" t="s">
        <v>167</v>
      </c>
      <c r="Z121" s="146"/>
      <c r="AA121" s="146"/>
      <c r="AB121" s="146"/>
      <c r="AC121" s="146"/>
      <c r="AD121" s="146"/>
      <c r="AE121" s="146"/>
      <c r="AF121" s="146"/>
      <c r="AG121" s="146" t="s">
        <v>168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>
      <c r="A122" s="164" t="s">
        <v>160</v>
      </c>
      <c r="B122" s="165" t="s">
        <v>85</v>
      </c>
      <c r="C122" s="183" t="s">
        <v>86</v>
      </c>
      <c r="D122" s="166"/>
      <c r="E122" s="167"/>
      <c r="F122" s="168"/>
      <c r="G122" s="169">
        <f>SUMIF(AG123:AG125,"&lt;&gt;NOR",G123:G125)</f>
        <v>0</v>
      </c>
      <c r="H122" s="163"/>
      <c r="I122" s="163">
        <f>SUM(I123:I125)</f>
        <v>0</v>
      </c>
      <c r="J122" s="163"/>
      <c r="K122" s="163">
        <f>SUM(K123:K125)</f>
        <v>28504.89</v>
      </c>
      <c r="L122" s="163"/>
      <c r="M122" s="163">
        <f>SUM(M123:M125)</f>
        <v>0</v>
      </c>
      <c r="N122" s="162"/>
      <c r="O122" s="162">
        <f>SUM(O123:O125)</f>
        <v>0</v>
      </c>
      <c r="P122" s="162"/>
      <c r="Q122" s="162">
        <f>SUM(Q123:Q125)</f>
        <v>0</v>
      </c>
      <c r="R122" s="163"/>
      <c r="S122" s="163"/>
      <c r="T122" s="163"/>
      <c r="U122" s="163"/>
      <c r="V122" s="163">
        <f>SUM(V123:V125)</f>
        <v>47.8</v>
      </c>
      <c r="W122" s="163"/>
      <c r="X122" s="163"/>
      <c r="Y122" s="163"/>
      <c r="AG122" t="s">
        <v>161</v>
      </c>
    </row>
    <row r="123" spans="1:60" outlineLevel="1">
      <c r="A123" s="177">
        <v>45</v>
      </c>
      <c r="B123" s="178" t="s">
        <v>321</v>
      </c>
      <c r="C123" s="184" t="s">
        <v>322</v>
      </c>
      <c r="D123" s="179" t="s">
        <v>261</v>
      </c>
      <c r="E123" s="180">
        <v>15.1759</v>
      </c>
      <c r="F123" s="181"/>
      <c r="G123" s="182">
        <f>ROUND(E123*F123,2)</f>
        <v>0</v>
      </c>
      <c r="H123" s="157">
        <v>0</v>
      </c>
      <c r="I123" s="156">
        <f>ROUND(E123*H123,2)</f>
        <v>0</v>
      </c>
      <c r="J123" s="157">
        <v>1677</v>
      </c>
      <c r="K123" s="156">
        <f>ROUND(E123*J123,2)</f>
        <v>25449.98</v>
      </c>
      <c r="L123" s="156">
        <v>21</v>
      </c>
      <c r="M123" s="156">
        <f>G123*(1+L123/100)</f>
        <v>0</v>
      </c>
      <c r="N123" s="155">
        <v>0</v>
      </c>
      <c r="O123" s="155">
        <f>ROUND(E123*N123,2)</f>
        <v>0</v>
      </c>
      <c r="P123" s="155">
        <v>0</v>
      </c>
      <c r="Q123" s="155">
        <f>ROUND(E123*P123,2)</f>
        <v>0</v>
      </c>
      <c r="R123" s="156"/>
      <c r="S123" s="156" t="s">
        <v>165</v>
      </c>
      <c r="T123" s="156" t="s">
        <v>165</v>
      </c>
      <c r="U123" s="156">
        <v>3.15</v>
      </c>
      <c r="V123" s="156">
        <f>ROUND(E123*U123,2)</f>
        <v>47.8</v>
      </c>
      <c r="W123" s="156"/>
      <c r="X123" s="156" t="s">
        <v>323</v>
      </c>
      <c r="Y123" s="156" t="s">
        <v>167</v>
      </c>
      <c r="Z123" s="146"/>
      <c r="AA123" s="146"/>
      <c r="AB123" s="146"/>
      <c r="AC123" s="146"/>
      <c r="AD123" s="146"/>
      <c r="AE123" s="146"/>
      <c r="AF123" s="146"/>
      <c r="AG123" s="146" t="s">
        <v>324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>
      <c r="A124" s="177">
        <v>46</v>
      </c>
      <c r="B124" s="178" t="s">
        <v>325</v>
      </c>
      <c r="C124" s="184" t="s">
        <v>326</v>
      </c>
      <c r="D124" s="179" t="s">
        <v>261</v>
      </c>
      <c r="E124" s="180">
        <v>15.1759</v>
      </c>
      <c r="F124" s="181"/>
      <c r="G124" s="182">
        <f>ROUND(E124*F124,2)</f>
        <v>0</v>
      </c>
      <c r="H124" s="157">
        <v>0</v>
      </c>
      <c r="I124" s="156">
        <f>ROUND(E124*H124,2)</f>
        <v>0</v>
      </c>
      <c r="J124" s="157">
        <v>87.5</v>
      </c>
      <c r="K124" s="156">
        <f>ROUND(E124*J124,2)</f>
        <v>1327.89</v>
      </c>
      <c r="L124" s="156">
        <v>21</v>
      </c>
      <c r="M124" s="156">
        <f>G124*(1+L124/100)</f>
        <v>0</v>
      </c>
      <c r="N124" s="155">
        <v>0</v>
      </c>
      <c r="O124" s="155">
        <f>ROUND(E124*N124,2)</f>
        <v>0</v>
      </c>
      <c r="P124" s="155">
        <v>0</v>
      </c>
      <c r="Q124" s="155">
        <f>ROUND(E124*P124,2)</f>
        <v>0</v>
      </c>
      <c r="R124" s="156"/>
      <c r="S124" s="156" t="s">
        <v>165</v>
      </c>
      <c r="T124" s="156" t="s">
        <v>165</v>
      </c>
      <c r="U124" s="156">
        <v>0</v>
      </c>
      <c r="V124" s="156">
        <f>ROUND(E124*U124,2)</f>
        <v>0</v>
      </c>
      <c r="W124" s="156"/>
      <c r="X124" s="156" t="s">
        <v>323</v>
      </c>
      <c r="Y124" s="156" t="s">
        <v>167</v>
      </c>
      <c r="Z124" s="146"/>
      <c r="AA124" s="146"/>
      <c r="AB124" s="146"/>
      <c r="AC124" s="146"/>
      <c r="AD124" s="146"/>
      <c r="AE124" s="146"/>
      <c r="AF124" s="146"/>
      <c r="AG124" s="146" t="s">
        <v>324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>
      <c r="A125" s="177">
        <v>47</v>
      </c>
      <c r="B125" s="178" t="s">
        <v>327</v>
      </c>
      <c r="C125" s="184" t="s">
        <v>328</v>
      </c>
      <c r="D125" s="179" t="s">
        <v>261</v>
      </c>
      <c r="E125" s="180">
        <v>30.351800000000001</v>
      </c>
      <c r="F125" s="181"/>
      <c r="G125" s="182">
        <f>ROUND(E125*F125,2)</f>
        <v>0</v>
      </c>
      <c r="H125" s="157">
        <v>0</v>
      </c>
      <c r="I125" s="156">
        <f>ROUND(E125*H125,2)</f>
        <v>0</v>
      </c>
      <c r="J125" s="157">
        <v>56.9</v>
      </c>
      <c r="K125" s="156">
        <f>ROUND(E125*J125,2)</f>
        <v>1727.02</v>
      </c>
      <c r="L125" s="156">
        <v>21</v>
      </c>
      <c r="M125" s="156">
        <f>G125*(1+L125/100)</f>
        <v>0</v>
      </c>
      <c r="N125" s="155">
        <v>0</v>
      </c>
      <c r="O125" s="155">
        <f>ROUND(E125*N125,2)</f>
        <v>0</v>
      </c>
      <c r="P125" s="155">
        <v>0</v>
      </c>
      <c r="Q125" s="155">
        <f>ROUND(E125*P125,2)</f>
        <v>0</v>
      </c>
      <c r="R125" s="156"/>
      <c r="S125" s="156" t="s">
        <v>165</v>
      </c>
      <c r="T125" s="156" t="s">
        <v>165</v>
      </c>
      <c r="U125" s="156">
        <v>0</v>
      </c>
      <c r="V125" s="156">
        <f>ROUND(E125*U125,2)</f>
        <v>0</v>
      </c>
      <c r="W125" s="156"/>
      <c r="X125" s="156" t="s">
        <v>323</v>
      </c>
      <c r="Y125" s="156" t="s">
        <v>167</v>
      </c>
      <c r="Z125" s="146"/>
      <c r="AA125" s="146"/>
      <c r="AB125" s="146"/>
      <c r="AC125" s="146"/>
      <c r="AD125" s="146"/>
      <c r="AE125" s="146"/>
      <c r="AF125" s="146"/>
      <c r="AG125" s="146" t="s">
        <v>324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>
      <c r="A126" s="164" t="s">
        <v>160</v>
      </c>
      <c r="B126" s="165" t="s">
        <v>87</v>
      </c>
      <c r="C126" s="183" t="s">
        <v>88</v>
      </c>
      <c r="D126" s="166"/>
      <c r="E126" s="167"/>
      <c r="F126" s="168"/>
      <c r="G126" s="169">
        <f>SUMIF(AG127:AG128,"&lt;&gt;NOR",G127:G128)</f>
        <v>0</v>
      </c>
      <c r="H126" s="163"/>
      <c r="I126" s="163">
        <f>SUM(I127:I128)</f>
        <v>2000</v>
      </c>
      <c r="J126" s="163"/>
      <c r="K126" s="163">
        <f>SUM(K127:K128)</f>
        <v>1850</v>
      </c>
      <c r="L126" s="163"/>
      <c r="M126" s="163">
        <f>SUM(M127:M128)</f>
        <v>0</v>
      </c>
      <c r="N126" s="162"/>
      <c r="O126" s="162">
        <f>SUM(O127:O128)</f>
        <v>0</v>
      </c>
      <c r="P126" s="162"/>
      <c r="Q126" s="162">
        <f>SUM(Q127:Q128)</f>
        <v>0</v>
      </c>
      <c r="R126" s="163"/>
      <c r="S126" s="163"/>
      <c r="T126" s="163"/>
      <c r="U126" s="163"/>
      <c r="V126" s="163">
        <f>SUM(V127:V128)</f>
        <v>0</v>
      </c>
      <c r="W126" s="163"/>
      <c r="X126" s="163"/>
      <c r="Y126" s="163"/>
      <c r="AG126" t="s">
        <v>161</v>
      </c>
    </row>
    <row r="127" spans="1:60" outlineLevel="1">
      <c r="A127" s="177">
        <v>48</v>
      </c>
      <c r="B127" s="178" t="s">
        <v>329</v>
      </c>
      <c r="C127" s="184" t="s">
        <v>330</v>
      </c>
      <c r="D127" s="179" t="s">
        <v>164</v>
      </c>
      <c r="E127" s="180">
        <v>1</v>
      </c>
      <c r="F127" s="181"/>
      <c r="G127" s="182">
        <f>ROUND(E127*F127,2)</f>
        <v>0</v>
      </c>
      <c r="H127" s="157">
        <v>0</v>
      </c>
      <c r="I127" s="156">
        <f>ROUND(E127*H127,2)</f>
        <v>0</v>
      </c>
      <c r="J127" s="157">
        <v>1850</v>
      </c>
      <c r="K127" s="156">
        <f>ROUND(E127*J127,2)</f>
        <v>1850</v>
      </c>
      <c r="L127" s="156">
        <v>21</v>
      </c>
      <c r="M127" s="156">
        <f>G127*(1+L127/100)</f>
        <v>0</v>
      </c>
      <c r="N127" s="155">
        <v>0</v>
      </c>
      <c r="O127" s="155">
        <f>ROUND(E127*N127,2)</f>
        <v>0</v>
      </c>
      <c r="P127" s="155">
        <v>0</v>
      </c>
      <c r="Q127" s="155">
        <f>ROUND(E127*P127,2)</f>
        <v>0</v>
      </c>
      <c r="R127" s="156"/>
      <c r="S127" s="156" t="s">
        <v>195</v>
      </c>
      <c r="T127" s="156" t="s">
        <v>303</v>
      </c>
      <c r="U127" s="156">
        <v>0</v>
      </c>
      <c r="V127" s="156">
        <f>ROUND(E127*U127,2)</f>
        <v>0</v>
      </c>
      <c r="W127" s="156"/>
      <c r="X127" s="156" t="s">
        <v>166</v>
      </c>
      <c r="Y127" s="156" t="s">
        <v>167</v>
      </c>
      <c r="Z127" s="146"/>
      <c r="AA127" s="146"/>
      <c r="AB127" s="146"/>
      <c r="AC127" s="146"/>
      <c r="AD127" s="146"/>
      <c r="AE127" s="146"/>
      <c r="AF127" s="146"/>
      <c r="AG127" s="146" t="s">
        <v>199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>
      <c r="A128" s="177">
        <v>49</v>
      </c>
      <c r="B128" s="178" t="s">
        <v>331</v>
      </c>
      <c r="C128" s="184" t="s">
        <v>332</v>
      </c>
      <c r="D128" s="179" t="s">
        <v>164</v>
      </c>
      <c r="E128" s="180">
        <v>1</v>
      </c>
      <c r="F128" s="181"/>
      <c r="G128" s="182">
        <f>ROUND(E128*F128,2)</f>
        <v>0</v>
      </c>
      <c r="H128" s="157">
        <v>2000</v>
      </c>
      <c r="I128" s="156">
        <f>ROUND(E128*H128,2)</f>
        <v>2000</v>
      </c>
      <c r="J128" s="157">
        <v>0</v>
      </c>
      <c r="K128" s="156">
        <f>ROUND(E128*J128,2)</f>
        <v>0</v>
      </c>
      <c r="L128" s="156">
        <v>21</v>
      </c>
      <c r="M128" s="156">
        <f>G128*(1+L128/100)</f>
        <v>0</v>
      </c>
      <c r="N128" s="155">
        <v>0</v>
      </c>
      <c r="O128" s="155">
        <f>ROUND(E128*N128,2)</f>
        <v>0</v>
      </c>
      <c r="P128" s="155">
        <v>0</v>
      </c>
      <c r="Q128" s="155">
        <f>ROUND(E128*P128,2)</f>
        <v>0</v>
      </c>
      <c r="R128" s="156"/>
      <c r="S128" s="156" t="s">
        <v>195</v>
      </c>
      <c r="T128" s="156" t="s">
        <v>303</v>
      </c>
      <c r="U128" s="156">
        <v>0</v>
      </c>
      <c r="V128" s="156">
        <f>ROUND(E128*U128,2)</f>
        <v>0</v>
      </c>
      <c r="W128" s="156"/>
      <c r="X128" s="156" t="s">
        <v>333</v>
      </c>
      <c r="Y128" s="156" t="s">
        <v>167</v>
      </c>
      <c r="Z128" s="146"/>
      <c r="AA128" s="146"/>
      <c r="AB128" s="146"/>
      <c r="AC128" s="146"/>
      <c r="AD128" s="146"/>
      <c r="AE128" s="146"/>
      <c r="AF128" s="146"/>
      <c r="AG128" s="146" t="s">
        <v>334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>
      <c r="A129" s="164" t="s">
        <v>160</v>
      </c>
      <c r="B129" s="165" t="s">
        <v>89</v>
      </c>
      <c r="C129" s="183" t="s">
        <v>90</v>
      </c>
      <c r="D129" s="166"/>
      <c r="E129" s="167"/>
      <c r="F129" s="168"/>
      <c r="G129" s="169">
        <f>SUMIF(AG130:AG140,"&lt;&gt;NOR",G130:G140)</f>
        <v>0</v>
      </c>
      <c r="H129" s="163"/>
      <c r="I129" s="163">
        <f>SUM(I130:I140)</f>
        <v>8803.74</v>
      </c>
      <c r="J129" s="163"/>
      <c r="K129" s="163">
        <f>SUM(K130:K140)</f>
        <v>5122.9399999999996</v>
      </c>
      <c r="L129" s="163"/>
      <c r="M129" s="163">
        <f>SUM(M130:M140)</f>
        <v>0</v>
      </c>
      <c r="N129" s="162"/>
      <c r="O129" s="162">
        <f>SUM(O130:O140)</f>
        <v>0.02</v>
      </c>
      <c r="P129" s="162"/>
      <c r="Q129" s="162">
        <f>SUM(Q130:Q140)</f>
        <v>0.1</v>
      </c>
      <c r="R129" s="163"/>
      <c r="S129" s="163"/>
      <c r="T129" s="163"/>
      <c r="U129" s="163"/>
      <c r="V129" s="163">
        <f>SUM(V130:V140)</f>
        <v>7.68</v>
      </c>
      <c r="W129" s="163"/>
      <c r="X129" s="163"/>
      <c r="Y129" s="163"/>
      <c r="AG129" t="s">
        <v>161</v>
      </c>
    </row>
    <row r="130" spans="1:60" ht="20.399999999999999" outlineLevel="1">
      <c r="A130" s="171">
        <v>50</v>
      </c>
      <c r="B130" s="172" t="s">
        <v>335</v>
      </c>
      <c r="C130" s="185" t="s">
        <v>336</v>
      </c>
      <c r="D130" s="173" t="s">
        <v>174</v>
      </c>
      <c r="E130" s="174">
        <v>10.36</v>
      </c>
      <c r="F130" s="175"/>
      <c r="G130" s="176">
        <f>ROUND(E130*F130,2)</f>
        <v>0</v>
      </c>
      <c r="H130" s="157">
        <v>0</v>
      </c>
      <c r="I130" s="156">
        <f>ROUND(E130*H130,2)</f>
        <v>0</v>
      </c>
      <c r="J130" s="157">
        <v>24.5</v>
      </c>
      <c r="K130" s="156">
        <f>ROUND(E130*J130,2)</f>
        <v>253.82</v>
      </c>
      <c r="L130" s="156">
        <v>21</v>
      </c>
      <c r="M130" s="156">
        <f>G130*(1+L130/100)</f>
        <v>0</v>
      </c>
      <c r="N130" s="155">
        <v>0</v>
      </c>
      <c r="O130" s="155">
        <f>ROUND(E130*N130,2)</f>
        <v>0</v>
      </c>
      <c r="P130" s="155">
        <v>9.7400000000000004E-3</v>
      </c>
      <c r="Q130" s="155">
        <f>ROUND(E130*P130,2)</f>
        <v>0.1</v>
      </c>
      <c r="R130" s="156"/>
      <c r="S130" s="156" t="s">
        <v>165</v>
      </c>
      <c r="T130" s="156" t="s">
        <v>165</v>
      </c>
      <c r="U130" s="156">
        <v>4.3999999999999997E-2</v>
      </c>
      <c r="V130" s="156">
        <f>ROUND(E130*U130,2)</f>
        <v>0.46</v>
      </c>
      <c r="W130" s="156"/>
      <c r="X130" s="156" t="s">
        <v>166</v>
      </c>
      <c r="Y130" s="156" t="s">
        <v>167</v>
      </c>
      <c r="Z130" s="146"/>
      <c r="AA130" s="146"/>
      <c r="AB130" s="146"/>
      <c r="AC130" s="146"/>
      <c r="AD130" s="146"/>
      <c r="AE130" s="146"/>
      <c r="AF130" s="146"/>
      <c r="AG130" s="146" t="s">
        <v>168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2">
      <c r="A131" s="153"/>
      <c r="B131" s="154"/>
      <c r="C131" s="186" t="s">
        <v>337</v>
      </c>
      <c r="D131" s="158"/>
      <c r="E131" s="159">
        <v>10.36</v>
      </c>
      <c r="F131" s="156"/>
      <c r="G131" s="156"/>
      <c r="H131" s="156"/>
      <c r="I131" s="156"/>
      <c r="J131" s="156"/>
      <c r="K131" s="156"/>
      <c r="L131" s="156"/>
      <c r="M131" s="156"/>
      <c r="N131" s="155"/>
      <c r="O131" s="155"/>
      <c r="P131" s="155"/>
      <c r="Q131" s="155"/>
      <c r="R131" s="156"/>
      <c r="S131" s="156"/>
      <c r="T131" s="156"/>
      <c r="U131" s="156"/>
      <c r="V131" s="156"/>
      <c r="W131" s="156"/>
      <c r="X131" s="156"/>
      <c r="Y131" s="156"/>
      <c r="Z131" s="146"/>
      <c r="AA131" s="146"/>
      <c r="AB131" s="146"/>
      <c r="AC131" s="146"/>
      <c r="AD131" s="146"/>
      <c r="AE131" s="146"/>
      <c r="AF131" s="146"/>
      <c r="AG131" s="146" t="s">
        <v>176</v>
      </c>
      <c r="AH131" s="146">
        <v>5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0.399999999999999" outlineLevel="1">
      <c r="A132" s="171">
        <v>51</v>
      </c>
      <c r="B132" s="172" t="s">
        <v>338</v>
      </c>
      <c r="C132" s="185" t="s">
        <v>339</v>
      </c>
      <c r="D132" s="173" t="s">
        <v>174</v>
      </c>
      <c r="E132" s="174">
        <v>10.36</v>
      </c>
      <c r="F132" s="175"/>
      <c r="G132" s="176">
        <f>ROUND(E132*F132,2)</f>
        <v>0</v>
      </c>
      <c r="H132" s="157">
        <v>357.2</v>
      </c>
      <c r="I132" s="156">
        <f>ROUND(E132*H132,2)</f>
        <v>3700.59</v>
      </c>
      <c r="J132" s="157">
        <v>167.8</v>
      </c>
      <c r="K132" s="156">
        <f>ROUND(E132*J132,2)</f>
        <v>1738.41</v>
      </c>
      <c r="L132" s="156">
        <v>21</v>
      </c>
      <c r="M132" s="156">
        <f>G132*(1+L132/100)</f>
        <v>0</v>
      </c>
      <c r="N132" s="155">
        <v>2.3999999999999998E-3</v>
      </c>
      <c r="O132" s="155">
        <f>ROUND(E132*N132,2)</f>
        <v>0.02</v>
      </c>
      <c r="P132" s="155">
        <v>0</v>
      </c>
      <c r="Q132" s="155">
        <f>ROUND(E132*P132,2)</f>
        <v>0</v>
      </c>
      <c r="R132" s="156"/>
      <c r="S132" s="156" t="s">
        <v>340</v>
      </c>
      <c r="T132" s="156" t="s">
        <v>340</v>
      </c>
      <c r="U132" s="156">
        <v>0.38500000000000001</v>
      </c>
      <c r="V132" s="156">
        <f>ROUND(E132*U132,2)</f>
        <v>3.99</v>
      </c>
      <c r="W132" s="156"/>
      <c r="X132" s="156" t="s">
        <v>166</v>
      </c>
      <c r="Y132" s="156" t="s">
        <v>167</v>
      </c>
      <c r="Z132" s="146"/>
      <c r="AA132" s="146"/>
      <c r="AB132" s="146"/>
      <c r="AC132" s="146"/>
      <c r="AD132" s="146"/>
      <c r="AE132" s="146"/>
      <c r="AF132" s="146"/>
      <c r="AG132" s="146" t="s">
        <v>304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2">
      <c r="A133" s="153"/>
      <c r="B133" s="154"/>
      <c r="C133" s="186" t="s">
        <v>307</v>
      </c>
      <c r="D133" s="158"/>
      <c r="E133" s="159">
        <v>10.36</v>
      </c>
      <c r="F133" s="156"/>
      <c r="G133" s="156"/>
      <c r="H133" s="156"/>
      <c r="I133" s="156"/>
      <c r="J133" s="156"/>
      <c r="K133" s="156"/>
      <c r="L133" s="156"/>
      <c r="M133" s="156"/>
      <c r="N133" s="155"/>
      <c r="O133" s="155"/>
      <c r="P133" s="155"/>
      <c r="Q133" s="155"/>
      <c r="R133" s="156"/>
      <c r="S133" s="156"/>
      <c r="T133" s="156"/>
      <c r="U133" s="156"/>
      <c r="V133" s="156"/>
      <c r="W133" s="156"/>
      <c r="X133" s="156"/>
      <c r="Y133" s="156"/>
      <c r="Z133" s="146"/>
      <c r="AA133" s="146"/>
      <c r="AB133" s="146"/>
      <c r="AC133" s="146"/>
      <c r="AD133" s="146"/>
      <c r="AE133" s="146"/>
      <c r="AF133" s="146"/>
      <c r="AG133" s="146" t="s">
        <v>176</v>
      </c>
      <c r="AH133" s="146">
        <v>5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>
      <c r="A134" s="171">
        <v>52</v>
      </c>
      <c r="B134" s="172" t="s">
        <v>341</v>
      </c>
      <c r="C134" s="185" t="s">
        <v>342</v>
      </c>
      <c r="D134" s="173" t="s">
        <v>182</v>
      </c>
      <c r="E134" s="174">
        <v>35.92</v>
      </c>
      <c r="F134" s="175"/>
      <c r="G134" s="176">
        <f>ROUND(E134*F134,2)</f>
        <v>0</v>
      </c>
      <c r="H134" s="157">
        <v>142.07</v>
      </c>
      <c r="I134" s="156">
        <f>ROUND(E134*H134,2)</f>
        <v>5103.1499999999996</v>
      </c>
      <c r="J134" s="157">
        <v>69.930000000000007</v>
      </c>
      <c r="K134" s="156">
        <f>ROUND(E134*J134,2)</f>
        <v>2511.89</v>
      </c>
      <c r="L134" s="156">
        <v>21</v>
      </c>
      <c r="M134" s="156">
        <f>G134*(1+L134/100)</f>
        <v>0</v>
      </c>
      <c r="N134" s="155">
        <v>0</v>
      </c>
      <c r="O134" s="155">
        <f>ROUND(E134*N134,2)</f>
        <v>0</v>
      </c>
      <c r="P134" s="155">
        <v>0</v>
      </c>
      <c r="Q134" s="155">
        <f>ROUND(E134*P134,2)</f>
        <v>0</v>
      </c>
      <c r="R134" s="156"/>
      <c r="S134" s="156" t="s">
        <v>165</v>
      </c>
      <c r="T134" s="156" t="s">
        <v>165</v>
      </c>
      <c r="U134" s="156">
        <v>0.09</v>
      </c>
      <c r="V134" s="156">
        <f>ROUND(E134*U134,2)</f>
        <v>3.23</v>
      </c>
      <c r="W134" s="156"/>
      <c r="X134" s="156" t="s">
        <v>166</v>
      </c>
      <c r="Y134" s="156" t="s">
        <v>167</v>
      </c>
      <c r="Z134" s="146"/>
      <c r="AA134" s="146"/>
      <c r="AB134" s="146"/>
      <c r="AC134" s="146"/>
      <c r="AD134" s="146"/>
      <c r="AE134" s="146"/>
      <c r="AF134" s="146"/>
      <c r="AG134" s="146" t="s">
        <v>304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2">
      <c r="A135" s="153"/>
      <c r="B135" s="154"/>
      <c r="C135" s="186" t="s">
        <v>227</v>
      </c>
      <c r="D135" s="158"/>
      <c r="E135" s="159">
        <v>5.48</v>
      </c>
      <c r="F135" s="156"/>
      <c r="G135" s="156"/>
      <c r="H135" s="156"/>
      <c r="I135" s="156"/>
      <c r="J135" s="156"/>
      <c r="K135" s="156"/>
      <c r="L135" s="156"/>
      <c r="M135" s="156"/>
      <c r="N135" s="155"/>
      <c r="O135" s="155"/>
      <c r="P135" s="155"/>
      <c r="Q135" s="155"/>
      <c r="R135" s="156"/>
      <c r="S135" s="156"/>
      <c r="T135" s="156"/>
      <c r="U135" s="156"/>
      <c r="V135" s="156"/>
      <c r="W135" s="156"/>
      <c r="X135" s="156"/>
      <c r="Y135" s="156"/>
      <c r="Z135" s="146"/>
      <c r="AA135" s="146"/>
      <c r="AB135" s="146"/>
      <c r="AC135" s="146"/>
      <c r="AD135" s="146"/>
      <c r="AE135" s="146"/>
      <c r="AF135" s="146"/>
      <c r="AG135" s="146" t="s">
        <v>176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3">
      <c r="A136" s="153"/>
      <c r="B136" s="154"/>
      <c r="C136" s="186" t="s">
        <v>228</v>
      </c>
      <c r="D136" s="158"/>
      <c r="E136" s="159">
        <v>6.3</v>
      </c>
      <c r="F136" s="156"/>
      <c r="G136" s="156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176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3">
      <c r="A137" s="153"/>
      <c r="B137" s="154"/>
      <c r="C137" s="186" t="s">
        <v>229</v>
      </c>
      <c r="D137" s="158"/>
      <c r="E137" s="159">
        <v>4.46</v>
      </c>
      <c r="F137" s="156"/>
      <c r="G137" s="156"/>
      <c r="H137" s="156"/>
      <c r="I137" s="156"/>
      <c r="J137" s="156"/>
      <c r="K137" s="156"/>
      <c r="L137" s="156"/>
      <c r="M137" s="156"/>
      <c r="N137" s="155"/>
      <c r="O137" s="155"/>
      <c r="P137" s="155"/>
      <c r="Q137" s="155"/>
      <c r="R137" s="156"/>
      <c r="S137" s="156"/>
      <c r="T137" s="156"/>
      <c r="U137" s="156"/>
      <c r="V137" s="156"/>
      <c r="W137" s="156"/>
      <c r="X137" s="156"/>
      <c r="Y137" s="156"/>
      <c r="Z137" s="146"/>
      <c r="AA137" s="146"/>
      <c r="AB137" s="146"/>
      <c r="AC137" s="146"/>
      <c r="AD137" s="146"/>
      <c r="AE137" s="146"/>
      <c r="AF137" s="146"/>
      <c r="AG137" s="146" t="s">
        <v>176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3">
      <c r="A138" s="153"/>
      <c r="B138" s="154"/>
      <c r="C138" s="186" t="s">
        <v>230</v>
      </c>
      <c r="D138" s="158"/>
      <c r="E138" s="159">
        <v>11.68</v>
      </c>
      <c r="F138" s="156"/>
      <c r="G138" s="156"/>
      <c r="H138" s="156"/>
      <c r="I138" s="156"/>
      <c r="J138" s="156"/>
      <c r="K138" s="156"/>
      <c r="L138" s="156"/>
      <c r="M138" s="156"/>
      <c r="N138" s="155"/>
      <c r="O138" s="155"/>
      <c r="P138" s="155"/>
      <c r="Q138" s="155"/>
      <c r="R138" s="156"/>
      <c r="S138" s="156"/>
      <c r="T138" s="156"/>
      <c r="U138" s="156"/>
      <c r="V138" s="156"/>
      <c r="W138" s="156"/>
      <c r="X138" s="156"/>
      <c r="Y138" s="156"/>
      <c r="Z138" s="146"/>
      <c r="AA138" s="146"/>
      <c r="AB138" s="146"/>
      <c r="AC138" s="146"/>
      <c r="AD138" s="146"/>
      <c r="AE138" s="146"/>
      <c r="AF138" s="146"/>
      <c r="AG138" s="146" t="s">
        <v>176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3">
      <c r="A139" s="153"/>
      <c r="B139" s="154"/>
      <c r="C139" s="186" t="s">
        <v>343</v>
      </c>
      <c r="D139" s="158"/>
      <c r="E139" s="159">
        <v>8</v>
      </c>
      <c r="F139" s="156"/>
      <c r="G139" s="156"/>
      <c r="H139" s="156"/>
      <c r="I139" s="156"/>
      <c r="J139" s="156"/>
      <c r="K139" s="156"/>
      <c r="L139" s="156"/>
      <c r="M139" s="156"/>
      <c r="N139" s="155"/>
      <c r="O139" s="155"/>
      <c r="P139" s="155"/>
      <c r="Q139" s="155"/>
      <c r="R139" s="156"/>
      <c r="S139" s="156"/>
      <c r="T139" s="156"/>
      <c r="U139" s="156"/>
      <c r="V139" s="156"/>
      <c r="W139" s="156"/>
      <c r="X139" s="156"/>
      <c r="Y139" s="156"/>
      <c r="Z139" s="146"/>
      <c r="AA139" s="146"/>
      <c r="AB139" s="146"/>
      <c r="AC139" s="146"/>
      <c r="AD139" s="146"/>
      <c r="AE139" s="146"/>
      <c r="AF139" s="146"/>
      <c r="AG139" s="146" t="s">
        <v>176</v>
      </c>
      <c r="AH139" s="146">
        <v>0</v>
      </c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>
      <c r="A140" s="177">
        <v>53</v>
      </c>
      <c r="B140" s="178" t="s">
        <v>344</v>
      </c>
      <c r="C140" s="184" t="s">
        <v>345</v>
      </c>
      <c r="D140" s="179" t="s">
        <v>0</v>
      </c>
      <c r="E140" s="180">
        <v>133.07859999999999</v>
      </c>
      <c r="F140" s="181"/>
      <c r="G140" s="182">
        <f>ROUND(E140*F140,2)</f>
        <v>0</v>
      </c>
      <c r="H140" s="157">
        <v>0</v>
      </c>
      <c r="I140" s="156">
        <f>ROUND(E140*H140,2)</f>
        <v>0</v>
      </c>
      <c r="J140" s="157">
        <v>4.6500000000000004</v>
      </c>
      <c r="K140" s="156">
        <f>ROUND(E140*J140,2)</f>
        <v>618.82000000000005</v>
      </c>
      <c r="L140" s="156">
        <v>21</v>
      </c>
      <c r="M140" s="156">
        <f>G140*(1+L140/100)</f>
        <v>0</v>
      </c>
      <c r="N140" s="155">
        <v>0</v>
      </c>
      <c r="O140" s="155">
        <f>ROUND(E140*N140,2)</f>
        <v>0</v>
      </c>
      <c r="P140" s="155">
        <v>0</v>
      </c>
      <c r="Q140" s="155">
        <f>ROUND(E140*P140,2)</f>
        <v>0</v>
      </c>
      <c r="R140" s="156"/>
      <c r="S140" s="156" t="s">
        <v>165</v>
      </c>
      <c r="T140" s="156" t="s">
        <v>165</v>
      </c>
      <c r="U140" s="156">
        <v>0</v>
      </c>
      <c r="V140" s="156">
        <f>ROUND(E140*U140,2)</f>
        <v>0</v>
      </c>
      <c r="W140" s="156"/>
      <c r="X140" s="156" t="s">
        <v>323</v>
      </c>
      <c r="Y140" s="156" t="s">
        <v>167</v>
      </c>
      <c r="Z140" s="146"/>
      <c r="AA140" s="146"/>
      <c r="AB140" s="146"/>
      <c r="AC140" s="146"/>
      <c r="AD140" s="146"/>
      <c r="AE140" s="146"/>
      <c r="AF140" s="146"/>
      <c r="AG140" s="146" t="s">
        <v>324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>
      <c r="A141" s="164" t="s">
        <v>160</v>
      </c>
      <c r="B141" s="165" t="s">
        <v>91</v>
      </c>
      <c r="C141" s="183" t="s">
        <v>92</v>
      </c>
      <c r="D141" s="166"/>
      <c r="E141" s="167"/>
      <c r="F141" s="168"/>
      <c r="G141" s="169">
        <f>SUMIF(AG142:AG153,"&lt;&gt;NOR",G142:G153)</f>
        <v>0</v>
      </c>
      <c r="H141" s="163"/>
      <c r="I141" s="163">
        <f>SUM(I142:I153)</f>
        <v>4478.2</v>
      </c>
      <c r="J141" s="163"/>
      <c r="K141" s="163">
        <f>SUM(K142:K153)</f>
        <v>3258.08</v>
      </c>
      <c r="L141" s="163"/>
      <c r="M141" s="163">
        <f>SUM(M142:M153)</f>
        <v>0</v>
      </c>
      <c r="N141" s="162"/>
      <c r="O141" s="162">
        <f>SUM(O142:O153)</f>
        <v>0.02</v>
      </c>
      <c r="P141" s="162"/>
      <c r="Q141" s="162">
        <f>SUM(Q142:Q153)</f>
        <v>0.11</v>
      </c>
      <c r="R141" s="163"/>
      <c r="S141" s="163"/>
      <c r="T141" s="163"/>
      <c r="U141" s="163"/>
      <c r="V141" s="163">
        <f>SUM(V142:V153)</f>
        <v>5.23</v>
      </c>
      <c r="W141" s="163"/>
      <c r="X141" s="163"/>
      <c r="Y141" s="163"/>
      <c r="AG141" t="s">
        <v>161</v>
      </c>
    </row>
    <row r="142" spans="1:60" outlineLevel="1">
      <c r="A142" s="171">
        <v>54</v>
      </c>
      <c r="B142" s="172" t="s">
        <v>346</v>
      </c>
      <c r="C142" s="185" t="s">
        <v>347</v>
      </c>
      <c r="D142" s="173" t="s">
        <v>174</v>
      </c>
      <c r="E142" s="174">
        <v>10.36</v>
      </c>
      <c r="F142" s="175"/>
      <c r="G142" s="176">
        <f>ROUND(E142*F142,2)</f>
        <v>0</v>
      </c>
      <c r="H142" s="157">
        <v>0</v>
      </c>
      <c r="I142" s="156">
        <f>ROUND(E142*H142,2)</f>
        <v>0</v>
      </c>
      <c r="J142" s="157">
        <v>113</v>
      </c>
      <c r="K142" s="156">
        <f>ROUND(E142*J142,2)</f>
        <v>1170.68</v>
      </c>
      <c r="L142" s="156">
        <v>21</v>
      </c>
      <c r="M142" s="156">
        <f>G142*(1+L142/100)</f>
        <v>0</v>
      </c>
      <c r="N142" s="155">
        <v>0</v>
      </c>
      <c r="O142" s="155">
        <f>ROUND(E142*N142,2)</f>
        <v>0</v>
      </c>
      <c r="P142" s="155">
        <v>1.0500000000000001E-2</v>
      </c>
      <c r="Q142" s="155">
        <f>ROUND(E142*P142,2)</f>
        <v>0.11</v>
      </c>
      <c r="R142" s="156"/>
      <c r="S142" s="156" t="s">
        <v>165</v>
      </c>
      <c r="T142" s="156" t="s">
        <v>165</v>
      </c>
      <c r="U142" s="156">
        <v>0.20300000000000001</v>
      </c>
      <c r="V142" s="156">
        <f>ROUND(E142*U142,2)</f>
        <v>2.1</v>
      </c>
      <c r="W142" s="156"/>
      <c r="X142" s="156" t="s">
        <v>166</v>
      </c>
      <c r="Y142" s="156" t="s">
        <v>167</v>
      </c>
      <c r="Z142" s="146"/>
      <c r="AA142" s="146"/>
      <c r="AB142" s="146"/>
      <c r="AC142" s="146"/>
      <c r="AD142" s="146"/>
      <c r="AE142" s="146"/>
      <c r="AF142" s="146"/>
      <c r="AG142" s="146" t="s">
        <v>168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2">
      <c r="A143" s="153"/>
      <c r="B143" s="154"/>
      <c r="C143" s="186" t="s">
        <v>348</v>
      </c>
      <c r="D143" s="158"/>
      <c r="E143" s="159">
        <v>10.36</v>
      </c>
      <c r="F143" s="156"/>
      <c r="G143" s="156"/>
      <c r="H143" s="156"/>
      <c r="I143" s="156"/>
      <c r="J143" s="156"/>
      <c r="K143" s="156"/>
      <c r="L143" s="156"/>
      <c r="M143" s="156"/>
      <c r="N143" s="155"/>
      <c r="O143" s="155"/>
      <c r="P143" s="155"/>
      <c r="Q143" s="155"/>
      <c r="R143" s="156"/>
      <c r="S143" s="156"/>
      <c r="T143" s="156"/>
      <c r="U143" s="156"/>
      <c r="V143" s="156"/>
      <c r="W143" s="156"/>
      <c r="X143" s="156"/>
      <c r="Y143" s="156"/>
      <c r="Z143" s="146"/>
      <c r="AA143" s="146"/>
      <c r="AB143" s="146"/>
      <c r="AC143" s="146"/>
      <c r="AD143" s="146"/>
      <c r="AE143" s="146"/>
      <c r="AF143" s="146"/>
      <c r="AG143" s="146" t="s">
        <v>176</v>
      </c>
      <c r="AH143" s="146">
        <v>5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ht="20.399999999999999" outlineLevel="1">
      <c r="A144" s="171">
        <v>55</v>
      </c>
      <c r="B144" s="172" t="s">
        <v>349</v>
      </c>
      <c r="C144" s="185" t="s">
        <v>350</v>
      </c>
      <c r="D144" s="173" t="s">
        <v>174</v>
      </c>
      <c r="E144" s="174">
        <v>10.36</v>
      </c>
      <c r="F144" s="175"/>
      <c r="G144" s="176">
        <f>ROUND(E144*F144,2)</f>
        <v>0</v>
      </c>
      <c r="H144" s="157">
        <v>0</v>
      </c>
      <c r="I144" s="156">
        <f>ROUND(E144*H144,2)</f>
        <v>0</v>
      </c>
      <c r="J144" s="157">
        <v>50.9</v>
      </c>
      <c r="K144" s="156">
        <f>ROUND(E144*J144,2)</f>
        <v>527.32000000000005</v>
      </c>
      <c r="L144" s="156">
        <v>21</v>
      </c>
      <c r="M144" s="156">
        <f>G144*(1+L144/100)</f>
        <v>0</v>
      </c>
      <c r="N144" s="155">
        <v>0</v>
      </c>
      <c r="O144" s="155">
        <f>ROUND(E144*N144,2)</f>
        <v>0</v>
      </c>
      <c r="P144" s="155">
        <v>0</v>
      </c>
      <c r="Q144" s="155">
        <f>ROUND(E144*P144,2)</f>
        <v>0</v>
      </c>
      <c r="R144" s="156"/>
      <c r="S144" s="156" t="s">
        <v>165</v>
      </c>
      <c r="T144" s="156" t="s">
        <v>165</v>
      </c>
      <c r="U144" s="156">
        <v>0.08</v>
      </c>
      <c r="V144" s="156">
        <f>ROUND(E144*U144,2)</f>
        <v>0.83</v>
      </c>
      <c r="W144" s="156"/>
      <c r="X144" s="156" t="s">
        <v>166</v>
      </c>
      <c r="Y144" s="156" t="s">
        <v>167</v>
      </c>
      <c r="Z144" s="146"/>
      <c r="AA144" s="146"/>
      <c r="AB144" s="146"/>
      <c r="AC144" s="146"/>
      <c r="AD144" s="146"/>
      <c r="AE144" s="146"/>
      <c r="AF144" s="146"/>
      <c r="AG144" s="146" t="s">
        <v>168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2">
      <c r="A145" s="153"/>
      <c r="B145" s="154"/>
      <c r="C145" s="186" t="s">
        <v>351</v>
      </c>
      <c r="D145" s="158"/>
      <c r="E145" s="159">
        <v>10.36</v>
      </c>
      <c r="F145" s="156"/>
      <c r="G145" s="156"/>
      <c r="H145" s="156"/>
      <c r="I145" s="156"/>
      <c r="J145" s="156"/>
      <c r="K145" s="156"/>
      <c r="L145" s="156"/>
      <c r="M145" s="156"/>
      <c r="N145" s="155"/>
      <c r="O145" s="155"/>
      <c r="P145" s="155"/>
      <c r="Q145" s="155"/>
      <c r="R145" s="156"/>
      <c r="S145" s="156"/>
      <c r="T145" s="156"/>
      <c r="U145" s="156"/>
      <c r="V145" s="156"/>
      <c r="W145" s="156"/>
      <c r="X145" s="156"/>
      <c r="Y145" s="156"/>
      <c r="Z145" s="146"/>
      <c r="AA145" s="146"/>
      <c r="AB145" s="146"/>
      <c r="AC145" s="146"/>
      <c r="AD145" s="146"/>
      <c r="AE145" s="146"/>
      <c r="AF145" s="146"/>
      <c r="AG145" s="146" t="s">
        <v>176</v>
      </c>
      <c r="AH145" s="146">
        <v>5</v>
      </c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>
      <c r="A146" s="177">
        <v>56</v>
      </c>
      <c r="B146" s="178" t="s">
        <v>352</v>
      </c>
      <c r="C146" s="184" t="s">
        <v>353</v>
      </c>
      <c r="D146" s="179" t="s">
        <v>182</v>
      </c>
      <c r="E146" s="180">
        <v>28</v>
      </c>
      <c r="F146" s="181"/>
      <c r="G146" s="182">
        <f>ROUND(E146*F146,2)</f>
        <v>0</v>
      </c>
      <c r="H146" s="157">
        <v>0</v>
      </c>
      <c r="I146" s="156">
        <f>ROUND(E146*H146,2)</f>
        <v>0</v>
      </c>
      <c r="J146" s="157">
        <v>47.8</v>
      </c>
      <c r="K146" s="156">
        <f>ROUND(E146*J146,2)</f>
        <v>1338.4</v>
      </c>
      <c r="L146" s="156">
        <v>21</v>
      </c>
      <c r="M146" s="156">
        <f>G146*(1+L146/100)</f>
        <v>0</v>
      </c>
      <c r="N146" s="155">
        <v>0</v>
      </c>
      <c r="O146" s="155">
        <f>ROUND(E146*N146,2)</f>
        <v>0</v>
      </c>
      <c r="P146" s="155">
        <v>0</v>
      </c>
      <c r="Q146" s="155">
        <f>ROUND(E146*P146,2)</f>
        <v>0</v>
      </c>
      <c r="R146" s="156"/>
      <c r="S146" s="156" t="s">
        <v>165</v>
      </c>
      <c r="T146" s="156" t="s">
        <v>165</v>
      </c>
      <c r="U146" s="156">
        <v>8.2000000000000003E-2</v>
      </c>
      <c r="V146" s="156">
        <f>ROUND(E146*U146,2)</f>
        <v>2.2999999999999998</v>
      </c>
      <c r="W146" s="156"/>
      <c r="X146" s="156" t="s">
        <v>166</v>
      </c>
      <c r="Y146" s="156" t="s">
        <v>167</v>
      </c>
      <c r="Z146" s="146"/>
      <c r="AA146" s="146"/>
      <c r="AB146" s="146"/>
      <c r="AC146" s="146"/>
      <c r="AD146" s="146"/>
      <c r="AE146" s="146"/>
      <c r="AF146" s="146"/>
      <c r="AG146" s="146" t="s">
        <v>304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>
      <c r="A147" s="171">
        <v>57</v>
      </c>
      <c r="B147" s="172" t="s">
        <v>354</v>
      </c>
      <c r="C147" s="185" t="s">
        <v>355</v>
      </c>
      <c r="D147" s="173" t="s">
        <v>171</v>
      </c>
      <c r="E147" s="174">
        <v>1.1395999999999999</v>
      </c>
      <c r="F147" s="175"/>
      <c r="G147" s="176">
        <f>ROUND(E147*F147,2)</f>
        <v>0</v>
      </c>
      <c r="H147" s="157">
        <v>2500</v>
      </c>
      <c r="I147" s="156">
        <f>ROUND(E147*H147,2)</f>
        <v>2849</v>
      </c>
      <c r="J147" s="157">
        <v>0</v>
      </c>
      <c r="K147" s="156">
        <f>ROUND(E147*J147,2)</f>
        <v>0</v>
      </c>
      <c r="L147" s="156">
        <v>21</v>
      </c>
      <c r="M147" s="156">
        <f>G147*(1+L147/100)</f>
        <v>0</v>
      </c>
      <c r="N147" s="155">
        <v>0.02</v>
      </c>
      <c r="O147" s="155">
        <f>ROUND(E147*N147,2)</f>
        <v>0.02</v>
      </c>
      <c r="P147" s="155">
        <v>0</v>
      </c>
      <c r="Q147" s="155">
        <f>ROUND(E147*P147,2)</f>
        <v>0</v>
      </c>
      <c r="R147" s="156" t="s">
        <v>356</v>
      </c>
      <c r="S147" s="156" t="s">
        <v>165</v>
      </c>
      <c r="T147" s="156" t="s">
        <v>165</v>
      </c>
      <c r="U147" s="156">
        <v>0</v>
      </c>
      <c r="V147" s="156">
        <f>ROUND(E147*U147,2)</f>
        <v>0</v>
      </c>
      <c r="W147" s="156"/>
      <c r="X147" s="156" t="s">
        <v>333</v>
      </c>
      <c r="Y147" s="156" t="s">
        <v>167</v>
      </c>
      <c r="Z147" s="146"/>
      <c r="AA147" s="146"/>
      <c r="AB147" s="146"/>
      <c r="AC147" s="146"/>
      <c r="AD147" s="146"/>
      <c r="AE147" s="146"/>
      <c r="AF147" s="146"/>
      <c r="AG147" s="146" t="s">
        <v>357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2">
      <c r="A148" s="153"/>
      <c r="B148" s="154"/>
      <c r="C148" s="186" t="s">
        <v>358</v>
      </c>
      <c r="D148" s="158"/>
      <c r="E148" s="159">
        <v>1.1395999999999999</v>
      </c>
      <c r="F148" s="156"/>
      <c r="G148" s="156"/>
      <c r="H148" s="156"/>
      <c r="I148" s="156"/>
      <c r="J148" s="156"/>
      <c r="K148" s="156"/>
      <c r="L148" s="156"/>
      <c r="M148" s="156"/>
      <c r="N148" s="155"/>
      <c r="O148" s="155"/>
      <c r="P148" s="155"/>
      <c r="Q148" s="155"/>
      <c r="R148" s="156"/>
      <c r="S148" s="156"/>
      <c r="T148" s="156"/>
      <c r="U148" s="156"/>
      <c r="V148" s="156"/>
      <c r="W148" s="156"/>
      <c r="X148" s="156"/>
      <c r="Y148" s="156"/>
      <c r="Z148" s="146"/>
      <c r="AA148" s="146"/>
      <c r="AB148" s="146"/>
      <c r="AC148" s="146"/>
      <c r="AD148" s="146"/>
      <c r="AE148" s="146"/>
      <c r="AF148" s="146"/>
      <c r="AG148" s="146" t="s">
        <v>176</v>
      </c>
      <c r="AH148" s="146">
        <v>5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>
      <c r="A149" s="177">
        <v>58</v>
      </c>
      <c r="B149" s="178" t="s">
        <v>359</v>
      </c>
      <c r="C149" s="184" t="s">
        <v>360</v>
      </c>
      <c r="D149" s="179" t="s">
        <v>182</v>
      </c>
      <c r="E149" s="180">
        <v>8</v>
      </c>
      <c r="F149" s="181"/>
      <c r="G149" s="182">
        <f>ROUND(E149*F149,2)</f>
        <v>0</v>
      </c>
      <c r="H149" s="157">
        <v>24.6</v>
      </c>
      <c r="I149" s="156">
        <f>ROUND(E149*H149,2)</f>
        <v>196.8</v>
      </c>
      <c r="J149" s="157">
        <v>0</v>
      </c>
      <c r="K149" s="156">
        <f>ROUND(E149*J149,2)</f>
        <v>0</v>
      </c>
      <c r="L149" s="156">
        <v>21</v>
      </c>
      <c r="M149" s="156">
        <f>G149*(1+L149/100)</f>
        <v>0</v>
      </c>
      <c r="N149" s="155">
        <v>2.0000000000000002E-5</v>
      </c>
      <c r="O149" s="155">
        <f>ROUND(E149*N149,2)</f>
        <v>0</v>
      </c>
      <c r="P149" s="155">
        <v>0</v>
      </c>
      <c r="Q149" s="155">
        <f>ROUND(E149*P149,2)</f>
        <v>0</v>
      </c>
      <c r="R149" s="156" t="s">
        <v>356</v>
      </c>
      <c r="S149" s="156" t="s">
        <v>196</v>
      </c>
      <c r="T149" s="156" t="s">
        <v>196</v>
      </c>
      <c r="U149" s="156">
        <v>0</v>
      </c>
      <c r="V149" s="156">
        <f>ROUND(E149*U149,2)</f>
        <v>0</v>
      </c>
      <c r="W149" s="156"/>
      <c r="X149" s="156" t="s">
        <v>333</v>
      </c>
      <c r="Y149" s="156" t="s">
        <v>167</v>
      </c>
      <c r="Z149" s="146"/>
      <c r="AA149" s="146"/>
      <c r="AB149" s="146"/>
      <c r="AC149" s="146"/>
      <c r="AD149" s="146"/>
      <c r="AE149" s="146"/>
      <c r="AF149" s="146"/>
      <c r="AG149" s="146" t="s">
        <v>361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>
      <c r="A150" s="177">
        <v>59</v>
      </c>
      <c r="B150" s="178" t="s">
        <v>362</v>
      </c>
      <c r="C150" s="184" t="s">
        <v>363</v>
      </c>
      <c r="D150" s="179" t="s">
        <v>182</v>
      </c>
      <c r="E150" s="180">
        <v>8</v>
      </c>
      <c r="F150" s="181"/>
      <c r="G150" s="182">
        <f>ROUND(E150*F150,2)</f>
        <v>0</v>
      </c>
      <c r="H150" s="157">
        <v>85.9</v>
      </c>
      <c r="I150" s="156">
        <f>ROUND(E150*H150,2)</f>
        <v>687.2</v>
      </c>
      <c r="J150" s="157">
        <v>0</v>
      </c>
      <c r="K150" s="156">
        <f>ROUND(E150*J150,2)</f>
        <v>0</v>
      </c>
      <c r="L150" s="156">
        <v>21</v>
      </c>
      <c r="M150" s="156">
        <f>G150*(1+L150/100)</f>
        <v>0</v>
      </c>
      <c r="N150" s="155">
        <v>4.0000000000000003E-5</v>
      </c>
      <c r="O150" s="155">
        <f>ROUND(E150*N150,2)</f>
        <v>0</v>
      </c>
      <c r="P150" s="155">
        <v>0</v>
      </c>
      <c r="Q150" s="155">
        <f>ROUND(E150*P150,2)</f>
        <v>0</v>
      </c>
      <c r="R150" s="156" t="s">
        <v>356</v>
      </c>
      <c r="S150" s="156" t="s">
        <v>364</v>
      </c>
      <c r="T150" s="156" t="s">
        <v>364</v>
      </c>
      <c r="U150" s="156">
        <v>0</v>
      </c>
      <c r="V150" s="156">
        <f>ROUND(E150*U150,2)</f>
        <v>0</v>
      </c>
      <c r="W150" s="156"/>
      <c r="X150" s="156" t="s">
        <v>333</v>
      </c>
      <c r="Y150" s="156" t="s">
        <v>167</v>
      </c>
      <c r="Z150" s="146"/>
      <c r="AA150" s="146"/>
      <c r="AB150" s="146"/>
      <c r="AC150" s="146"/>
      <c r="AD150" s="146"/>
      <c r="AE150" s="146"/>
      <c r="AF150" s="146"/>
      <c r="AG150" s="146" t="s">
        <v>357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>
      <c r="A151" s="177">
        <v>60</v>
      </c>
      <c r="B151" s="178" t="s">
        <v>365</v>
      </c>
      <c r="C151" s="184" t="s">
        <v>366</v>
      </c>
      <c r="D151" s="179" t="s">
        <v>182</v>
      </c>
      <c r="E151" s="180">
        <v>6</v>
      </c>
      <c r="F151" s="181"/>
      <c r="G151" s="182">
        <f>ROUND(E151*F151,2)</f>
        <v>0</v>
      </c>
      <c r="H151" s="157">
        <v>30.5</v>
      </c>
      <c r="I151" s="156">
        <f>ROUND(E151*H151,2)</f>
        <v>183</v>
      </c>
      <c r="J151" s="157">
        <v>0</v>
      </c>
      <c r="K151" s="156">
        <f>ROUND(E151*J151,2)</f>
        <v>0</v>
      </c>
      <c r="L151" s="156">
        <v>21</v>
      </c>
      <c r="M151" s="156">
        <f>G151*(1+L151/100)</f>
        <v>0</v>
      </c>
      <c r="N151" s="155">
        <v>4.0000000000000003E-5</v>
      </c>
      <c r="O151" s="155">
        <f>ROUND(E151*N151,2)</f>
        <v>0</v>
      </c>
      <c r="P151" s="155">
        <v>0</v>
      </c>
      <c r="Q151" s="155">
        <f>ROUND(E151*P151,2)</f>
        <v>0</v>
      </c>
      <c r="R151" s="156" t="s">
        <v>356</v>
      </c>
      <c r="S151" s="156" t="s">
        <v>165</v>
      </c>
      <c r="T151" s="156" t="s">
        <v>165</v>
      </c>
      <c r="U151" s="156">
        <v>0</v>
      </c>
      <c r="V151" s="156">
        <f>ROUND(E151*U151,2)</f>
        <v>0</v>
      </c>
      <c r="W151" s="156"/>
      <c r="X151" s="156" t="s">
        <v>333</v>
      </c>
      <c r="Y151" s="156" t="s">
        <v>167</v>
      </c>
      <c r="Z151" s="146"/>
      <c r="AA151" s="146"/>
      <c r="AB151" s="146"/>
      <c r="AC151" s="146"/>
      <c r="AD151" s="146"/>
      <c r="AE151" s="146"/>
      <c r="AF151" s="146"/>
      <c r="AG151" s="146" t="s">
        <v>357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>
      <c r="A152" s="177">
        <v>61</v>
      </c>
      <c r="B152" s="178" t="s">
        <v>367</v>
      </c>
      <c r="C152" s="184" t="s">
        <v>368</v>
      </c>
      <c r="D152" s="179" t="s">
        <v>182</v>
      </c>
      <c r="E152" s="180">
        <v>6</v>
      </c>
      <c r="F152" s="181"/>
      <c r="G152" s="182">
        <f>ROUND(E152*F152,2)</f>
        <v>0</v>
      </c>
      <c r="H152" s="157">
        <v>93.7</v>
      </c>
      <c r="I152" s="156">
        <f>ROUND(E152*H152,2)</f>
        <v>562.20000000000005</v>
      </c>
      <c r="J152" s="157">
        <v>0</v>
      </c>
      <c r="K152" s="156">
        <f>ROUND(E152*J152,2)</f>
        <v>0</v>
      </c>
      <c r="L152" s="156">
        <v>21</v>
      </c>
      <c r="M152" s="156">
        <f>G152*(1+L152/100)</f>
        <v>0</v>
      </c>
      <c r="N152" s="155">
        <v>5.0000000000000002E-5</v>
      </c>
      <c r="O152" s="155">
        <f>ROUND(E152*N152,2)</f>
        <v>0</v>
      </c>
      <c r="P152" s="155">
        <v>0</v>
      </c>
      <c r="Q152" s="155">
        <f>ROUND(E152*P152,2)</f>
        <v>0</v>
      </c>
      <c r="R152" s="156" t="s">
        <v>356</v>
      </c>
      <c r="S152" s="156" t="s">
        <v>165</v>
      </c>
      <c r="T152" s="156" t="s">
        <v>165</v>
      </c>
      <c r="U152" s="156">
        <v>0</v>
      </c>
      <c r="V152" s="156">
        <f>ROUND(E152*U152,2)</f>
        <v>0</v>
      </c>
      <c r="W152" s="156"/>
      <c r="X152" s="156" t="s">
        <v>333</v>
      </c>
      <c r="Y152" s="156" t="s">
        <v>167</v>
      </c>
      <c r="Z152" s="146"/>
      <c r="AA152" s="146"/>
      <c r="AB152" s="146"/>
      <c r="AC152" s="146"/>
      <c r="AD152" s="146"/>
      <c r="AE152" s="146"/>
      <c r="AF152" s="146"/>
      <c r="AG152" s="146" t="s">
        <v>357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>
      <c r="A153" s="177">
        <v>62</v>
      </c>
      <c r="B153" s="178" t="s">
        <v>369</v>
      </c>
      <c r="C153" s="184" t="s">
        <v>370</v>
      </c>
      <c r="D153" s="179" t="s">
        <v>0</v>
      </c>
      <c r="E153" s="180">
        <v>75.146000000000001</v>
      </c>
      <c r="F153" s="181"/>
      <c r="G153" s="182">
        <f>ROUND(E153*F153,2)</f>
        <v>0</v>
      </c>
      <c r="H153" s="157">
        <v>0</v>
      </c>
      <c r="I153" s="156">
        <f>ROUND(E153*H153,2)</f>
        <v>0</v>
      </c>
      <c r="J153" s="157">
        <v>2.95</v>
      </c>
      <c r="K153" s="156">
        <f>ROUND(E153*J153,2)</f>
        <v>221.68</v>
      </c>
      <c r="L153" s="156">
        <v>21</v>
      </c>
      <c r="M153" s="156">
        <f>G153*(1+L153/100)</f>
        <v>0</v>
      </c>
      <c r="N153" s="155">
        <v>0</v>
      </c>
      <c r="O153" s="155">
        <f>ROUND(E153*N153,2)</f>
        <v>0</v>
      </c>
      <c r="P153" s="155">
        <v>0</v>
      </c>
      <c r="Q153" s="155">
        <f>ROUND(E153*P153,2)</f>
        <v>0</v>
      </c>
      <c r="R153" s="156"/>
      <c r="S153" s="156" t="s">
        <v>165</v>
      </c>
      <c r="T153" s="156" t="s">
        <v>165</v>
      </c>
      <c r="U153" s="156">
        <v>0</v>
      </c>
      <c r="V153" s="156">
        <f>ROUND(E153*U153,2)</f>
        <v>0</v>
      </c>
      <c r="W153" s="156"/>
      <c r="X153" s="156" t="s">
        <v>323</v>
      </c>
      <c r="Y153" s="156" t="s">
        <v>167</v>
      </c>
      <c r="Z153" s="146"/>
      <c r="AA153" s="146"/>
      <c r="AB153" s="146"/>
      <c r="AC153" s="146"/>
      <c r="AD153" s="146"/>
      <c r="AE153" s="146"/>
      <c r="AF153" s="146"/>
      <c r="AG153" s="146" t="s">
        <v>324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>
      <c r="A154" s="164" t="s">
        <v>160</v>
      </c>
      <c r="B154" s="165" t="s">
        <v>93</v>
      </c>
      <c r="C154" s="183" t="s">
        <v>94</v>
      </c>
      <c r="D154" s="166"/>
      <c r="E154" s="167"/>
      <c r="F154" s="168"/>
      <c r="G154" s="169">
        <f>SUMIF(AG155:AG155,"&lt;&gt;NOR",G155:G155)</f>
        <v>0</v>
      </c>
      <c r="H154" s="163"/>
      <c r="I154" s="163">
        <f>SUM(I155:I155)</f>
        <v>0</v>
      </c>
      <c r="J154" s="163"/>
      <c r="K154" s="163">
        <f>SUM(K155:K155)</f>
        <v>7000</v>
      </c>
      <c r="L154" s="163"/>
      <c r="M154" s="163">
        <f>SUM(M155:M155)</f>
        <v>0</v>
      </c>
      <c r="N154" s="162"/>
      <c r="O154" s="162">
        <f>SUM(O155:O155)</f>
        <v>0</v>
      </c>
      <c r="P154" s="162"/>
      <c r="Q154" s="162">
        <f>SUM(Q155:Q155)</f>
        <v>0</v>
      </c>
      <c r="R154" s="163"/>
      <c r="S154" s="163"/>
      <c r="T154" s="163"/>
      <c r="U154" s="163"/>
      <c r="V154" s="163">
        <f>SUM(V155:V155)</f>
        <v>0</v>
      </c>
      <c r="W154" s="163"/>
      <c r="X154" s="163"/>
      <c r="Y154" s="163"/>
      <c r="AG154" t="s">
        <v>161</v>
      </c>
    </row>
    <row r="155" spans="1:60" outlineLevel="1">
      <c r="A155" s="177">
        <v>63</v>
      </c>
      <c r="B155" s="178" t="s">
        <v>371</v>
      </c>
      <c r="C155" s="184" t="s">
        <v>372</v>
      </c>
      <c r="D155" s="179" t="s">
        <v>373</v>
      </c>
      <c r="E155" s="180">
        <v>20</v>
      </c>
      <c r="F155" s="181"/>
      <c r="G155" s="182">
        <f>ROUND(E155*F155,2)</f>
        <v>0</v>
      </c>
      <c r="H155" s="157">
        <v>0</v>
      </c>
      <c r="I155" s="156">
        <f>ROUND(E155*H155,2)</f>
        <v>0</v>
      </c>
      <c r="J155" s="157">
        <v>350</v>
      </c>
      <c r="K155" s="156">
        <f>ROUND(E155*J155,2)</f>
        <v>7000</v>
      </c>
      <c r="L155" s="156">
        <v>21</v>
      </c>
      <c r="M155" s="156">
        <f>G155*(1+L155/100)</f>
        <v>0</v>
      </c>
      <c r="N155" s="155">
        <v>0</v>
      </c>
      <c r="O155" s="155">
        <f>ROUND(E155*N155,2)</f>
        <v>0</v>
      </c>
      <c r="P155" s="155">
        <v>0</v>
      </c>
      <c r="Q155" s="155">
        <f>ROUND(E155*P155,2)</f>
        <v>0</v>
      </c>
      <c r="R155" s="156"/>
      <c r="S155" s="156" t="s">
        <v>195</v>
      </c>
      <c r="T155" s="156" t="s">
        <v>303</v>
      </c>
      <c r="U155" s="156">
        <v>0</v>
      </c>
      <c r="V155" s="156">
        <f>ROUND(E155*U155,2)</f>
        <v>0</v>
      </c>
      <c r="W155" s="156"/>
      <c r="X155" s="156" t="s">
        <v>166</v>
      </c>
      <c r="Y155" s="156" t="s">
        <v>167</v>
      </c>
      <c r="Z155" s="146"/>
      <c r="AA155" s="146"/>
      <c r="AB155" s="146"/>
      <c r="AC155" s="146"/>
      <c r="AD155" s="146"/>
      <c r="AE155" s="146"/>
      <c r="AF155" s="146"/>
      <c r="AG155" s="146" t="s">
        <v>168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>
      <c r="A156" s="164" t="s">
        <v>160</v>
      </c>
      <c r="B156" s="165" t="s">
        <v>95</v>
      </c>
      <c r="C156" s="183" t="s">
        <v>96</v>
      </c>
      <c r="D156" s="166"/>
      <c r="E156" s="167"/>
      <c r="F156" s="168"/>
      <c r="G156" s="169">
        <f>SUMIF(AG157:AG173,"&lt;&gt;NOR",G157:G173)</f>
        <v>0</v>
      </c>
      <c r="H156" s="163"/>
      <c r="I156" s="163">
        <f>SUM(I157:I173)</f>
        <v>3360.3499999999995</v>
      </c>
      <c r="J156" s="163"/>
      <c r="K156" s="163">
        <f>SUM(K157:K173)</f>
        <v>10740.539999999999</v>
      </c>
      <c r="L156" s="163"/>
      <c r="M156" s="163">
        <f>SUM(M157:M173)</f>
        <v>0</v>
      </c>
      <c r="N156" s="162"/>
      <c r="O156" s="162">
        <f>SUM(O157:O173)</f>
        <v>0.01</v>
      </c>
      <c r="P156" s="162"/>
      <c r="Q156" s="162">
        <f>SUM(Q157:Q173)</f>
        <v>0.13</v>
      </c>
      <c r="R156" s="163"/>
      <c r="S156" s="163"/>
      <c r="T156" s="163"/>
      <c r="U156" s="163"/>
      <c r="V156" s="163">
        <f>SUM(V157:V173)</f>
        <v>17.14</v>
      </c>
      <c r="W156" s="163"/>
      <c r="X156" s="163"/>
      <c r="Y156" s="163"/>
      <c r="AG156" t="s">
        <v>161</v>
      </c>
    </row>
    <row r="157" spans="1:60" outlineLevel="1">
      <c r="A157" s="177">
        <v>64</v>
      </c>
      <c r="B157" s="178" t="s">
        <v>374</v>
      </c>
      <c r="C157" s="184" t="s">
        <v>375</v>
      </c>
      <c r="D157" s="179" t="s">
        <v>182</v>
      </c>
      <c r="E157" s="180">
        <v>8</v>
      </c>
      <c r="F157" s="181"/>
      <c r="G157" s="182">
        <f t="shared" ref="G157:G168" si="0">ROUND(E157*F157,2)</f>
        <v>0</v>
      </c>
      <c r="H157" s="157">
        <v>0</v>
      </c>
      <c r="I157" s="156">
        <f t="shared" ref="I157:I168" si="1">ROUND(E157*H157,2)</f>
        <v>0</v>
      </c>
      <c r="J157" s="157">
        <v>207.5</v>
      </c>
      <c r="K157" s="156">
        <f t="shared" ref="K157:K168" si="2">ROUND(E157*J157,2)</f>
        <v>1660</v>
      </c>
      <c r="L157" s="156">
        <v>21</v>
      </c>
      <c r="M157" s="156">
        <f t="shared" ref="M157:M168" si="3">G157*(1+L157/100)</f>
        <v>0</v>
      </c>
      <c r="N157" s="155">
        <v>0</v>
      </c>
      <c r="O157" s="155">
        <f t="shared" ref="O157:O168" si="4">ROUND(E157*N157,2)</f>
        <v>0</v>
      </c>
      <c r="P157" s="155">
        <v>1.4919999999999999E-2</v>
      </c>
      <c r="Q157" s="155">
        <f t="shared" ref="Q157:Q168" si="5">ROUND(E157*P157,2)</f>
        <v>0.12</v>
      </c>
      <c r="R157" s="156"/>
      <c r="S157" s="156" t="s">
        <v>165</v>
      </c>
      <c r="T157" s="156" t="s">
        <v>165</v>
      </c>
      <c r="U157" s="156">
        <v>0.41299999999999998</v>
      </c>
      <c r="V157" s="156">
        <f t="shared" ref="V157:V168" si="6">ROUND(E157*U157,2)</f>
        <v>3.3</v>
      </c>
      <c r="W157" s="156"/>
      <c r="X157" s="156" t="s">
        <v>166</v>
      </c>
      <c r="Y157" s="156" t="s">
        <v>167</v>
      </c>
      <c r="Z157" s="146"/>
      <c r="AA157" s="146"/>
      <c r="AB157" s="146"/>
      <c r="AC157" s="146"/>
      <c r="AD157" s="146"/>
      <c r="AE157" s="146"/>
      <c r="AF157" s="146"/>
      <c r="AG157" s="146" t="s">
        <v>304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>
      <c r="A158" s="177">
        <v>65</v>
      </c>
      <c r="B158" s="178" t="s">
        <v>376</v>
      </c>
      <c r="C158" s="184" t="s">
        <v>377</v>
      </c>
      <c r="D158" s="179" t="s">
        <v>164</v>
      </c>
      <c r="E158" s="180">
        <v>1</v>
      </c>
      <c r="F158" s="181"/>
      <c r="G158" s="182">
        <f t="shared" si="0"/>
        <v>0</v>
      </c>
      <c r="H158" s="157">
        <v>174.64</v>
      </c>
      <c r="I158" s="156">
        <f t="shared" si="1"/>
        <v>174.64</v>
      </c>
      <c r="J158" s="157">
        <v>631.36</v>
      </c>
      <c r="K158" s="156">
        <f t="shared" si="2"/>
        <v>631.36</v>
      </c>
      <c r="L158" s="156">
        <v>21</v>
      </c>
      <c r="M158" s="156">
        <f t="shared" si="3"/>
        <v>0</v>
      </c>
      <c r="N158" s="155">
        <v>0</v>
      </c>
      <c r="O158" s="155">
        <f t="shared" si="4"/>
        <v>0</v>
      </c>
      <c r="P158" s="155">
        <v>0</v>
      </c>
      <c r="Q158" s="155">
        <f t="shared" si="5"/>
        <v>0</v>
      </c>
      <c r="R158" s="156"/>
      <c r="S158" s="156" t="s">
        <v>165</v>
      </c>
      <c r="T158" s="156" t="s">
        <v>165</v>
      </c>
      <c r="U158" s="156">
        <v>0.99199999999999999</v>
      </c>
      <c r="V158" s="156">
        <f t="shared" si="6"/>
        <v>0.99</v>
      </c>
      <c r="W158" s="156"/>
      <c r="X158" s="156" t="s">
        <v>166</v>
      </c>
      <c r="Y158" s="156" t="s">
        <v>167</v>
      </c>
      <c r="Z158" s="146"/>
      <c r="AA158" s="146"/>
      <c r="AB158" s="146"/>
      <c r="AC158" s="146"/>
      <c r="AD158" s="146"/>
      <c r="AE158" s="146"/>
      <c r="AF158" s="146"/>
      <c r="AG158" s="146" t="s">
        <v>304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ht="20.399999999999999" outlineLevel="1">
      <c r="A159" s="177">
        <v>66</v>
      </c>
      <c r="B159" s="178" t="s">
        <v>378</v>
      </c>
      <c r="C159" s="184" t="s">
        <v>379</v>
      </c>
      <c r="D159" s="179" t="s">
        <v>164</v>
      </c>
      <c r="E159" s="180">
        <v>1</v>
      </c>
      <c r="F159" s="181"/>
      <c r="G159" s="182">
        <f t="shared" si="0"/>
        <v>0</v>
      </c>
      <c r="H159" s="157">
        <v>237.16</v>
      </c>
      <c r="I159" s="156">
        <f t="shared" si="1"/>
        <v>237.16</v>
      </c>
      <c r="J159" s="157">
        <v>902.84</v>
      </c>
      <c r="K159" s="156">
        <f t="shared" si="2"/>
        <v>902.84</v>
      </c>
      <c r="L159" s="156">
        <v>21</v>
      </c>
      <c r="M159" s="156">
        <f t="shared" si="3"/>
        <v>0</v>
      </c>
      <c r="N159" s="155">
        <v>0</v>
      </c>
      <c r="O159" s="155">
        <f t="shared" si="4"/>
        <v>0</v>
      </c>
      <c r="P159" s="155">
        <v>0</v>
      </c>
      <c r="Q159" s="155">
        <f t="shared" si="5"/>
        <v>0</v>
      </c>
      <c r="R159" s="156"/>
      <c r="S159" s="156" t="s">
        <v>165</v>
      </c>
      <c r="T159" s="156" t="s">
        <v>165</v>
      </c>
      <c r="U159" s="156">
        <v>1.419</v>
      </c>
      <c r="V159" s="156">
        <f t="shared" si="6"/>
        <v>1.42</v>
      </c>
      <c r="W159" s="156"/>
      <c r="X159" s="156" t="s">
        <v>166</v>
      </c>
      <c r="Y159" s="156" t="s">
        <v>167</v>
      </c>
      <c r="Z159" s="146"/>
      <c r="AA159" s="146"/>
      <c r="AB159" s="146"/>
      <c r="AC159" s="146"/>
      <c r="AD159" s="146"/>
      <c r="AE159" s="146"/>
      <c r="AF159" s="146"/>
      <c r="AG159" s="146" t="s">
        <v>168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>
      <c r="A160" s="177">
        <v>67</v>
      </c>
      <c r="B160" s="178" t="s">
        <v>380</v>
      </c>
      <c r="C160" s="184" t="s">
        <v>381</v>
      </c>
      <c r="D160" s="179" t="s">
        <v>182</v>
      </c>
      <c r="E160" s="180">
        <v>3</v>
      </c>
      <c r="F160" s="181"/>
      <c r="G160" s="182">
        <f t="shared" si="0"/>
        <v>0</v>
      </c>
      <c r="H160" s="157">
        <v>92.55</v>
      </c>
      <c r="I160" s="156">
        <f t="shared" si="1"/>
        <v>277.64999999999998</v>
      </c>
      <c r="J160" s="157">
        <v>228.45</v>
      </c>
      <c r="K160" s="156">
        <f t="shared" si="2"/>
        <v>685.35</v>
      </c>
      <c r="L160" s="156">
        <v>21</v>
      </c>
      <c r="M160" s="156">
        <f t="shared" si="3"/>
        <v>0</v>
      </c>
      <c r="N160" s="155">
        <v>4.6999999999999999E-4</v>
      </c>
      <c r="O160" s="155">
        <f t="shared" si="4"/>
        <v>0</v>
      </c>
      <c r="P160" s="155">
        <v>0</v>
      </c>
      <c r="Q160" s="155">
        <f t="shared" si="5"/>
        <v>0</v>
      </c>
      <c r="R160" s="156"/>
      <c r="S160" s="156" t="s">
        <v>165</v>
      </c>
      <c r="T160" s="156" t="s">
        <v>165</v>
      </c>
      <c r="U160" s="156">
        <v>0.35899999999999999</v>
      </c>
      <c r="V160" s="156">
        <f t="shared" si="6"/>
        <v>1.08</v>
      </c>
      <c r="W160" s="156"/>
      <c r="X160" s="156" t="s">
        <v>166</v>
      </c>
      <c r="Y160" s="156" t="s">
        <v>167</v>
      </c>
      <c r="Z160" s="146"/>
      <c r="AA160" s="146"/>
      <c r="AB160" s="146"/>
      <c r="AC160" s="146"/>
      <c r="AD160" s="146"/>
      <c r="AE160" s="146"/>
      <c r="AF160" s="146"/>
      <c r="AG160" s="146" t="s">
        <v>304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>
      <c r="A161" s="177">
        <v>68</v>
      </c>
      <c r="B161" s="178" t="s">
        <v>382</v>
      </c>
      <c r="C161" s="184" t="s">
        <v>383</v>
      </c>
      <c r="D161" s="179" t="s">
        <v>182</v>
      </c>
      <c r="E161" s="180">
        <v>3</v>
      </c>
      <c r="F161" s="181"/>
      <c r="G161" s="182">
        <f t="shared" si="0"/>
        <v>0</v>
      </c>
      <c r="H161" s="157">
        <v>125.79</v>
      </c>
      <c r="I161" s="156">
        <f t="shared" si="1"/>
        <v>377.37</v>
      </c>
      <c r="J161" s="157">
        <v>287.70999999999998</v>
      </c>
      <c r="K161" s="156">
        <f t="shared" si="2"/>
        <v>863.13</v>
      </c>
      <c r="L161" s="156">
        <v>21</v>
      </c>
      <c r="M161" s="156">
        <f t="shared" si="3"/>
        <v>0</v>
      </c>
      <c r="N161" s="155">
        <v>6.9999999999999999E-4</v>
      </c>
      <c r="O161" s="155">
        <f t="shared" si="4"/>
        <v>0</v>
      </c>
      <c r="P161" s="155">
        <v>0</v>
      </c>
      <c r="Q161" s="155">
        <f t="shared" si="5"/>
        <v>0</v>
      </c>
      <c r="R161" s="156"/>
      <c r="S161" s="156" t="s">
        <v>165</v>
      </c>
      <c r="T161" s="156" t="s">
        <v>165</v>
      </c>
      <c r="U161" s="156">
        <v>0.45200000000000001</v>
      </c>
      <c r="V161" s="156">
        <f t="shared" si="6"/>
        <v>1.36</v>
      </c>
      <c r="W161" s="156"/>
      <c r="X161" s="156" t="s">
        <v>166</v>
      </c>
      <c r="Y161" s="156" t="s">
        <v>167</v>
      </c>
      <c r="Z161" s="146"/>
      <c r="AA161" s="146"/>
      <c r="AB161" s="146"/>
      <c r="AC161" s="146"/>
      <c r="AD161" s="146"/>
      <c r="AE161" s="146"/>
      <c r="AF161" s="146"/>
      <c r="AG161" s="146" t="s">
        <v>304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>
      <c r="A162" s="177">
        <v>69</v>
      </c>
      <c r="B162" s="178" t="s">
        <v>384</v>
      </c>
      <c r="C162" s="184" t="s">
        <v>385</v>
      </c>
      <c r="D162" s="179" t="s">
        <v>182</v>
      </c>
      <c r="E162" s="180">
        <v>3</v>
      </c>
      <c r="F162" s="181"/>
      <c r="G162" s="182">
        <f t="shared" si="0"/>
        <v>0</v>
      </c>
      <c r="H162" s="157">
        <v>266.05</v>
      </c>
      <c r="I162" s="156">
        <f t="shared" si="1"/>
        <v>798.15</v>
      </c>
      <c r="J162" s="157">
        <v>745.95</v>
      </c>
      <c r="K162" s="156">
        <f t="shared" si="2"/>
        <v>2237.85</v>
      </c>
      <c r="L162" s="156">
        <v>21</v>
      </c>
      <c r="M162" s="156">
        <f t="shared" si="3"/>
        <v>0</v>
      </c>
      <c r="N162" s="155">
        <v>1.5200000000000001E-3</v>
      </c>
      <c r="O162" s="155">
        <f t="shared" si="4"/>
        <v>0</v>
      </c>
      <c r="P162" s="155">
        <v>0</v>
      </c>
      <c r="Q162" s="155">
        <f t="shared" si="5"/>
        <v>0</v>
      </c>
      <c r="R162" s="156"/>
      <c r="S162" s="156" t="s">
        <v>165</v>
      </c>
      <c r="T162" s="156" t="s">
        <v>165</v>
      </c>
      <c r="U162" s="156">
        <v>1.173</v>
      </c>
      <c r="V162" s="156">
        <f t="shared" si="6"/>
        <v>3.52</v>
      </c>
      <c r="W162" s="156"/>
      <c r="X162" s="156" t="s">
        <v>166</v>
      </c>
      <c r="Y162" s="156" t="s">
        <v>167</v>
      </c>
      <c r="Z162" s="146"/>
      <c r="AA162" s="146"/>
      <c r="AB162" s="146"/>
      <c r="AC162" s="146"/>
      <c r="AD162" s="146"/>
      <c r="AE162" s="146"/>
      <c r="AF162" s="146"/>
      <c r="AG162" s="146" t="s">
        <v>304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>
      <c r="A163" s="177">
        <v>70</v>
      </c>
      <c r="B163" s="178" t="s">
        <v>386</v>
      </c>
      <c r="C163" s="184" t="s">
        <v>387</v>
      </c>
      <c r="D163" s="179" t="s">
        <v>182</v>
      </c>
      <c r="E163" s="180">
        <v>4</v>
      </c>
      <c r="F163" s="181"/>
      <c r="G163" s="182">
        <f t="shared" si="0"/>
        <v>0</v>
      </c>
      <c r="H163" s="157">
        <v>362.21</v>
      </c>
      <c r="I163" s="156">
        <f t="shared" si="1"/>
        <v>1448.84</v>
      </c>
      <c r="J163" s="157">
        <v>505.79</v>
      </c>
      <c r="K163" s="156">
        <f t="shared" si="2"/>
        <v>2023.16</v>
      </c>
      <c r="L163" s="156">
        <v>21</v>
      </c>
      <c r="M163" s="156">
        <f t="shared" si="3"/>
        <v>0</v>
      </c>
      <c r="N163" s="155">
        <v>1.3699999999999999E-3</v>
      </c>
      <c r="O163" s="155">
        <f t="shared" si="4"/>
        <v>0.01</v>
      </c>
      <c r="P163" s="155">
        <v>0</v>
      </c>
      <c r="Q163" s="155">
        <f t="shared" si="5"/>
        <v>0</v>
      </c>
      <c r="R163" s="156"/>
      <c r="S163" s="156" t="s">
        <v>165</v>
      </c>
      <c r="T163" s="156" t="s">
        <v>165</v>
      </c>
      <c r="U163" s="156">
        <v>0.79669999999999996</v>
      </c>
      <c r="V163" s="156">
        <f t="shared" si="6"/>
        <v>3.19</v>
      </c>
      <c r="W163" s="156"/>
      <c r="X163" s="156" t="s">
        <v>166</v>
      </c>
      <c r="Y163" s="156" t="s">
        <v>167</v>
      </c>
      <c r="Z163" s="146"/>
      <c r="AA163" s="146"/>
      <c r="AB163" s="146"/>
      <c r="AC163" s="146"/>
      <c r="AD163" s="146"/>
      <c r="AE163" s="146"/>
      <c r="AF163" s="146"/>
      <c r="AG163" s="146" t="s">
        <v>304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>
      <c r="A164" s="177">
        <v>71</v>
      </c>
      <c r="B164" s="178" t="s">
        <v>388</v>
      </c>
      <c r="C164" s="184" t="s">
        <v>389</v>
      </c>
      <c r="D164" s="179" t="s">
        <v>182</v>
      </c>
      <c r="E164" s="180">
        <v>4</v>
      </c>
      <c r="F164" s="181"/>
      <c r="G164" s="182">
        <f t="shared" si="0"/>
        <v>0</v>
      </c>
      <c r="H164" s="157">
        <v>0</v>
      </c>
      <c r="I164" s="156">
        <f t="shared" si="1"/>
        <v>0</v>
      </c>
      <c r="J164" s="157">
        <v>41.7</v>
      </c>
      <c r="K164" s="156">
        <f t="shared" si="2"/>
        <v>166.8</v>
      </c>
      <c r="L164" s="156">
        <v>21</v>
      </c>
      <c r="M164" s="156">
        <f t="shared" si="3"/>
        <v>0</v>
      </c>
      <c r="N164" s="155">
        <v>0</v>
      </c>
      <c r="O164" s="155">
        <f t="shared" si="4"/>
        <v>0</v>
      </c>
      <c r="P164" s="155">
        <v>1.98E-3</v>
      </c>
      <c r="Q164" s="155">
        <f t="shared" si="5"/>
        <v>0.01</v>
      </c>
      <c r="R164" s="156"/>
      <c r="S164" s="156" t="s">
        <v>165</v>
      </c>
      <c r="T164" s="156" t="s">
        <v>165</v>
      </c>
      <c r="U164" s="156">
        <v>8.3000000000000004E-2</v>
      </c>
      <c r="V164" s="156">
        <f t="shared" si="6"/>
        <v>0.33</v>
      </c>
      <c r="W164" s="156"/>
      <c r="X164" s="156" t="s">
        <v>166</v>
      </c>
      <c r="Y164" s="156" t="s">
        <v>167</v>
      </c>
      <c r="Z164" s="146"/>
      <c r="AA164" s="146"/>
      <c r="AB164" s="146"/>
      <c r="AC164" s="146"/>
      <c r="AD164" s="146"/>
      <c r="AE164" s="146"/>
      <c r="AF164" s="146"/>
      <c r="AG164" s="146" t="s">
        <v>304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>
      <c r="A165" s="177">
        <v>72</v>
      </c>
      <c r="B165" s="178" t="s">
        <v>390</v>
      </c>
      <c r="C165" s="184" t="s">
        <v>391</v>
      </c>
      <c r="D165" s="179" t="s">
        <v>164</v>
      </c>
      <c r="E165" s="180">
        <v>2</v>
      </c>
      <c r="F165" s="181"/>
      <c r="G165" s="182">
        <f t="shared" si="0"/>
        <v>0</v>
      </c>
      <c r="H165" s="157">
        <v>0</v>
      </c>
      <c r="I165" s="156">
        <f t="shared" si="1"/>
        <v>0</v>
      </c>
      <c r="J165" s="157">
        <v>99.9</v>
      </c>
      <c r="K165" s="156">
        <f t="shared" si="2"/>
        <v>199.8</v>
      </c>
      <c r="L165" s="156">
        <v>21</v>
      </c>
      <c r="M165" s="156">
        <f t="shared" si="3"/>
        <v>0</v>
      </c>
      <c r="N165" s="155">
        <v>0</v>
      </c>
      <c r="O165" s="155">
        <f t="shared" si="4"/>
        <v>0</v>
      </c>
      <c r="P165" s="155">
        <v>0</v>
      </c>
      <c r="Q165" s="155">
        <f t="shared" si="5"/>
        <v>0</v>
      </c>
      <c r="R165" s="156"/>
      <c r="S165" s="156" t="s">
        <v>165</v>
      </c>
      <c r="T165" s="156" t="s">
        <v>165</v>
      </c>
      <c r="U165" s="156">
        <v>0.157</v>
      </c>
      <c r="V165" s="156">
        <f t="shared" si="6"/>
        <v>0.31</v>
      </c>
      <c r="W165" s="156"/>
      <c r="X165" s="156" t="s">
        <v>166</v>
      </c>
      <c r="Y165" s="156" t="s">
        <v>167</v>
      </c>
      <c r="Z165" s="146"/>
      <c r="AA165" s="146"/>
      <c r="AB165" s="146"/>
      <c r="AC165" s="146"/>
      <c r="AD165" s="146"/>
      <c r="AE165" s="146"/>
      <c r="AF165" s="146"/>
      <c r="AG165" s="146" t="s">
        <v>304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>
      <c r="A166" s="177">
        <v>73</v>
      </c>
      <c r="B166" s="178" t="s">
        <v>392</v>
      </c>
      <c r="C166" s="184" t="s">
        <v>393</v>
      </c>
      <c r="D166" s="179" t="s">
        <v>164</v>
      </c>
      <c r="E166" s="180">
        <v>2</v>
      </c>
      <c r="F166" s="181"/>
      <c r="G166" s="182">
        <f t="shared" si="0"/>
        <v>0</v>
      </c>
      <c r="H166" s="157">
        <v>0</v>
      </c>
      <c r="I166" s="156">
        <f t="shared" si="1"/>
        <v>0</v>
      </c>
      <c r="J166" s="157">
        <v>111</v>
      </c>
      <c r="K166" s="156">
        <f t="shared" si="2"/>
        <v>222</v>
      </c>
      <c r="L166" s="156">
        <v>21</v>
      </c>
      <c r="M166" s="156">
        <f t="shared" si="3"/>
        <v>0</v>
      </c>
      <c r="N166" s="155">
        <v>0</v>
      </c>
      <c r="O166" s="155">
        <f t="shared" si="4"/>
        <v>0</v>
      </c>
      <c r="P166" s="155">
        <v>0</v>
      </c>
      <c r="Q166" s="155">
        <f t="shared" si="5"/>
        <v>0</v>
      </c>
      <c r="R166" s="156"/>
      <c r="S166" s="156" t="s">
        <v>165</v>
      </c>
      <c r="T166" s="156" t="s">
        <v>165</v>
      </c>
      <c r="U166" s="156">
        <v>0.17399999999999999</v>
      </c>
      <c r="V166" s="156">
        <f t="shared" si="6"/>
        <v>0.35</v>
      </c>
      <c r="W166" s="156"/>
      <c r="X166" s="156" t="s">
        <v>166</v>
      </c>
      <c r="Y166" s="156" t="s">
        <v>167</v>
      </c>
      <c r="Z166" s="146"/>
      <c r="AA166" s="146"/>
      <c r="AB166" s="146"/>
      <c r="AC166" s="146"/>
      <c r="AD166" s="146"/>
      <c r="AE166" s="146"/>
      <c r="AF166" s="146"/>
      <c r="AG166" s="146" t="s">
        <v>304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>
      <c r="A167" s="177">
        <v>74</v>
      </c>
      <c r="B167" s="178" t="s">
        <v>394</v>
      </c>
      <c r="C167" s="184" t="s">
        <v>395</v>
      </c>
      <c r="D167" s="179" t="s">
        <v>164</v>
      </c>
      <c r="E167" s="180">
        <v>2</v>
      </c>
      <c r="F167" s="181"/>
      <c r="G167" s="182">
        <f t="shared" si="0"/>
        <v>0</v>
      </c>
      <c r="H167" s="157">
        <v>0</v>
      </c>
      <c r="I167" s="156">
        <f t="shared" si="1"/>
        <v>0</v>
      </c>
      <c r="J167" s="157">
        <v>165</v>
      </c>
      <c r="K167" s="156">
        <f t="shared" si="2"/>
        <v>330</v>
      </c>
      <c r="L167" s="156">
        <v>21</v>
      </c>
      <c r="M167" s="156">
        <f t="shared" si="3"/>
        <v>0</v>
      </c>
      <c r="N167" s="155">
        <v>0</v>
      </c>
      <c r="O167" s="155">
        <f t="shared" si="4"/>
        <v>0</v>
      </c>
      <c r="P167" s="155">
        <v>0</v>
      </c>
      <c r="Q167" s="155">
        <f t="shared" si="5"/>
        <v>0</v>
      </c>
      <c r="R167" s="156"/>
      <c r="S167" s="156" t="s">
        <v>165</v>
      </c>
      <c r="T167" s="156" t="s">
        <v>165</v>
      </c>
      <c r="U167" s="156">
        <v>0.25900000000000001</v>
      </c>
      <c r="V167" s="156">
        <f t="shared" si="6"/>
        <v>0.52</v>
      </c>
      <c r="W167" s="156"/>
      <c r="X167" s="156" t="s">
        <v>166</v>
      </c>
      <c r="Y167" s="156" t="s">
        <v>167</v>
      </c>
      <c r="Z167" s="146"/>
      <c r="AA167" s="146"/>
      <c r="AB167" s="146"/>
      <c r="AC167" s="146"/>
      <c r="AD167" s="146"/>
      <c r="AE167" s="146"/>
      <c r="AF167" s="146"/>
      <c r="AG167" s="146" t="s">
        <v>304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>
      <c r="A168" s="171">
        <v>75</v>
      </c>
      <c r="B168" s="172" t="s">
        <v>396</v>
      </c>
      <c r="C168" s="185" t="s">
        <v>397</v>
      </c>
      <c r="D168" s="173" t="s">
        <v>182</v>
      </c>
      <c r="E168" s="174">
        <v>13</v>
      </c>
      <c r="F168" s="175"/>
      <c r="G168" s="176">
        <f t="shared" si="0"/>
        <v>0</v>
      </c>
      <c r="H168" s="157">
        <v>3.58</v>
      </c>
      <c r="I168" s="156">
        <f t="shared" si="1"/>
        <v>46.54</v>
      </c>
      <c r="J168" s="157">
        <v>37.520000000000003</v>
      </c>
      <c r="K168" s="156">
        <f t="shared" si="2"/>
        <v>487.76</v>
      </c>
      <c r="L168" s="156">
        <v>21</v>
      </c>
      <c r="M168" s="156">
        <f t="shared" si="3"/>
        <v>0</v>
      </c>
      <c r="N168" s="155">
        <v>0</v>
      </c>
      <c r="O168" s="155">
        <f t="shared" si="4"/>
        <v>0</v>
      </c>
      <c r="P168" s="155">
        <v>0</v>
      </c>
      <c r="Q168" s="155">
        <f t="shared" si="5"/>
        <v>0</v>
      </c>
      <c r="R168" s="156"/>
      <c r="S168" s="156" t="s">
        <v>165</v>
      </c>
      <c r="T168" s="156" t="s">
        <v>165</v>
      </c>
      <c r="U168" s="156">
        <v>5.8999999999999997E-2</v>
      </c>
      <c r="V168" s="156">
        <f t="shared" si="6"/>
        <v>0.77</v>
      </c>
      <c r="W168" s="156"/>
      <c r="X168" s="156" t="s">
        <v>166</v>
      </c>
      <c r="Y168" s="156" t="s">
        <v>167</v>
      </c>
      <c r="Z168" s="146"/>
      <c r="AA168" s="146"/>
      <c r="AB168" s="146"/>
      <c r="AC168" s="146"/>
      <c r="AD168" s="146"/>
      <c r="AE168" s="146"/>
      <c r="AF168" s="146"/>
      <c r="AG168" s="146" t="s">
        <v>304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2">
      <c r="A169" s="153"/>
      <c r="B169" s="154"/>
      <c r="C169" s="186" t="s">
        <v>398</v>
      </c>
      <c r="D169" s="158"/>
      <c r="E169" s="159">
        <v>3</v>
      </c>
      <c r="F169" s="156"/>
      <c r="G169" s="156"/>
      <c r="H169" s="156"/>
      <c r="I169" s="156"/>
      <c r="J169" s="156"/>
      <c r="K169" s="156"/>
      <c r="L169" s="156"/>
      <c r="M169" s="156"/>
      <c r="N169" s="155"/>
      <c r="O169" s="155"/>
      <c r="P169" s="155"/>
      <c r="Q169" s="155"/>
      <c r="R169" s="156"/>
      <c r="S169" s="156"/>
      <c r="T169" s="156"/>
      <c r="U169" s="156"/>
      <c r="V169" s="156"/>
      <c r="W169" s="156"/>
      <c r="X169" s="156"/>
      <c r="Y169" s="156"/>
      <c r="Z169" s="146"/>
      <c r="AA169" s="146"/>
      <c r="AB169" s="146"/>
      <c r="AC169" s="146"/>
      <c r="AD169" s="146"/>
      <c r="AE169" s="146"/>
      <c r="AF169" s="146"/>
      <c r="AG169" s="146" t="s">
        <v>176</v>
      </c>
      <c r="AH169" s="146">
        <v>5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3">
      <c r="A170" s="153"/>
      <c r="B170" s="154"/>
      <c r="C170" s="186" t="s">
        <v>399</v>
      </c>
      <c r="D170" s="158"/>
      <c r="E170" s="159">
        <v>3</v>
      </c>
      <c r="F170" s="156"/>
      <c r="G170" s="156"/>
      <c r="H170" s="156"/>
      <c r="I170" s="156"/>
      <c r="J170" s="156"/>
      <c r="K170" s="156"/>
      <c r="L170" s="156"/>
      <c r="M170" s="156"/>
      <c r="N170" s="155"/>
      <c r="O170" s="155"/>
      <c r="P170" s="155"/>
      <c r="Q170" s="155"/>
      <c r="R170" s="156"/>
      <c r="S170" s="156"/>
      <c r="T170" s="156"/>
      <c r="U170" s="156"/>
      <c r="V170" s="156"/>
      <c r="W170" s="156"/>
      <c r="X170" s="156"/>
      <c r="Y170" s="156"/>
      <c r="Z170" s="146"/>
      <c r="AA170" s="146"/>
      <c r="AB170" s="146"/>
      <c r="AC170" s="146"/>
      <c r="AD170" s="146"/>
      <c r="AE170" s="146"/>
      <c r="AF170" s="146"/>
      <c r="AG170" s="146" t="s">
        <v>176</v>
      </c>
      <c r="AH170" s="146">
        <v>5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3">
      <c r="A171" s="153"/>
      <c r="B171" s="154"/>
      <c r="C171" s="186" t="s">
        <v>400</v>
      </c>
      <c r="D171" s="158"/>
      <c r="E171" s="159">
        <v>3</v>
      </c>
      <c r="F171" s="156"/>
      <c r="G171" s="156"/>
      <c r="H171" s="156"/>
      <c r="I171" s="156"/>
      <c r="J171" s="156"/>
      <c r="K171" s="156"/>
      <c r="L171" s="156"/>
      <c r="M171" s="156"/>
      <c r="N171" s="155"/>
      <c r="O171" s="155"/>
      <c r="P171" s="155"/>
      <c r="Q171" s="155"/>
      <c r="R171" s="156"/>
      <c r="S171" s="156"/>
      <c r="T171" s="156"/>
      <c r="U171" s="156"/>
      <c r="V171" s="156"/>
      <c r="W171" s="156"/>
      <c r="X171" s="156"/>
      <c r="Y171" s="156"/>
      <c r="Z171" s="146"/>
      <c r="AA171" s="146"/>
      <c r="AB171" s="146"/>
      <c r="AC171" s="146"/>
      <c r="AD171" s="146"/>
      <c r="AE171" s="146"/>
      <c r="AF171" s="146"/>
      <c r="AG171" s="146" t="s">
        <v>176</v>
      </c>
      <c r="AH171" s="146">
        <v>5</v>
      </c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3">
      <c r="A172" s="153"/>
      <c r="B172" s="154"/>
      <c r="C172" s="186" t="s">
        <v>401</v>
      </c>
      <c r="D172" s="158"/>
      <c r="E172" s="159">
        <v>4</v>
      </c>
      <c r="F172" s="156"/>
      <c r="G172" s="156"/>
      <c r="H172" s="156"/>
      <c r="I172" s="156"/>
      <c r="J172" s="156"/>
      <c r="K172" s="156"/>
      <c r="L172" s="156"/>
      <c r="M172" s="156"/>
      <c r="N172" s="155"/>
      <c r="O172" s="155"/>
      <c r="P172" s="155"/>
      <c r="Q172" s="155"/>
      <c r="R172" s="156"/>
      <c r="S172" s="156"/>
      <c r="T172" s="156"/>
      <c r="U172" s="156"/>
      <c r="V172" s="156"/>
      <c r="W172" s="156"/>
      <c r="X172" s="156"/>
      <c r="Y172" s="156"/>
      <c r="Z172" s="146"/>
      <c r="AA172" s="146"/>
      <c r="AB172" s="146"/>
      <c r="AC172" s="146"/>
      <c r="AD172" s="146"/>
      <c r="AE172" s="146"/>
      <c r="AF172" s="146"/>
      <c r="AG172" s="146" t="s">
        <v>176</v>
      </c>
      <c r="AH172" s="146">
        <v>5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>
      <c r="A173" s="177">
        <v>76</v>
      </c>
      <c r="B173" s="178" t="s">
        <v>402</v>
      </c>
      <c r="C173" s="184" t="s">
        <v>403</v>
      </c>
      <c r="D173" s="179" t="s">
        <v>0</v>
      </c>
      <c r="E173" s="180">
        <v>137.70400000000001</v>
      </c>
      <c r="F173" s="181"/>
      <c r="G173" s="182">
        <f>ROUND(E173*F173,2)</f>
        <v>0</v>
      </c>
      <c r="H173" s="157">
        <v>0</v>
      </c>
      <c r="I173" s="156">
        <f>ROUND(E173*H173,2)</f>
        <v>0</v>
      </c>
      <c r="J173" s="157">
        <v>2.4</v>
      </c>
      <c r="K173" s="156">
        <f>ROUND(E173*J173,2)</f>
        <v>330.49</v>
      </c>
      <c r="L173" s="156">
        <v>21</v>
      </c>
      <c r="M173" s="156">
        <f>G173*(1+L173/100)</f>
        <v>0</v>
      </c>
      <c r="N173" s="155">
        <v>0</v>
      </c>
      <c r="O173" s="155">
        <f>ROUND(E173*N173,2)</f>
        <v>0</v>
      </c>
      <c r="P173" s="155">
        <v>0</v>
      </c>
      <c r="Q173" s="155">
        <f>ROUND(E173*P173,2)</f>
        <v>0</v>
      </c>
      <c r="R173" s="156"/>
      <c r="S173" s="156" t="s">
        <v>165</v>
      </c>
      <c r="T173" s="156" t="s">
        <v>165</v>
      </c>
      <c r="U173" s="156">
        <v>0</v>
      </c>
      <c r="V173" s="156">
        <f>ROUND(E173*U173,2)</f>
        <v>0</v>
      </c>
      <c r="W173" s="156"/>
      <c r="X173" s="156" t="s">
        <v>323</v>
      </c>
      <c r="Y173" s="156" t="s">
        <v>167</v>
      </c>
      <c r="Z173" s="146"/>
      <c r="AA173" s="146"/>
      <c r="AB173" s="146"/>
      <c r="AC173" s="146"/>
      <c r="AD173" s="146"/>
      <c r="AE173" s="146"/>
      <c r="AF173" s="146"/>
      <c r="AG173" s="146" t="s">
        <v>324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>
      <c r="A174" s="164" t="s">
        <v>160</v>
      </c>
      <c r="B174" s="165" t="s">
        <v>97</v>
      </c>
      <c r="C174" s="183" t="s">
        <v>98</v>
      </c>
      <c r="D174" s="166"/>
      <c r="E174" s="167"/>
      <c r="F174" s="168"/>
      <c r="G174" s="169">
        <f>SUMIF(AG175:AG197,"&lt;&gt;NOR",G175:G197)</f>
        <v>0</v>
      </c>
      <c r="H174" s="163"/>
      <c r="I174" s="163">
        <f>SUM(I175:I197)</f>
        <v>6204.03</v>
      </c>
      <c r="J174" s="163"/>
      <c r="K174" s="163">
        <f>SUM(K175:K197)</f>
        <v>20596.09</v>
      </c>
      <c r="L174" s="163"/>
      <c r="M174" s="163">
        <f>SUM(M175:M197)</f>
        <v>0</v>
      </c>
      <c r="N174" s="162"/>
      <c r="O174" s="162">
        <f>SUM(O175:O197)</f>
        <v>0.13</v>
      </c>
      <c r="P174" s="162"/>
      <c r="Q174" s="162">
        <f>SUM(Q175:Q197)</f>
        <v>0.1</v>
      </c>
      <c r="R174" s="163"/>
      <c r="S174" s="163"/>
      <c r="T174" s="163"/>
      <c r="U174" s="163"/>
      <c r="V174" s="163">
        <f>SUM(V175:V197)</f>
        <v>33.489999999999995</v>
      </c>
      <c r="W174" s="163"/>
      <c r="X174" s="163"/>
      <c r="Y174" s="163"/>
      <c r="AG174" t="s">
        <v>161</v>
      </c>
    </row>
    <row r="175" spans="1:60" outlineLevel="1">
      <c r="A175" s="177">
        <v>77</v>
      </c>
      <c r="B175" s="178" t="s">
        <v>404</v>
      </c>
      <c r="C175" s="184" t="s">
        <v>405</v>
      </c>
      <c r="D175" s="179" t="s">
        <v>182</v>
      </c>
      <c r="E175" s="180">
        <v>26</v>
      </c>
      <c r="F175" s="181"/>
      <c r="G175" s="182">
        <f t="shared" ref="G175:G186" si="7">ROUND(E175*F175,2)</f>
        <v>0</v>
      </c>
      <c r="H175" s="157">
        <v>0</v>
      </c>
      <c r="I175" s="156">
        <f t="shared" ref="I175:I186" si="8">ROUND(E175*H175,2)</f>
        <v>0</v>
      </c>
      <c r="J175" s="157">
        <v>86.8</v>
      </c>
      <c r="K175" s="156">
        <f t="shared" ref="K175:K186" si="9">ROUND(E175*J175,2)</f>
        <v>2256.8000000000002</v>
      </c>
      <c r="L175" s="156">
        <v>21</v>
      </c>
      <c r="M175" s="156">
        <f t="shared" ref="M175:M186" si="10">G175*(1+L175/100)</f>
        <v>0</v>
      </c>
      <c r="N175" s="155">
        <v>0</v>
      </c>
      <c r="O175" s="155">
        <f t="shared" ref="O175:O186" si="11">ROUND(E175*N175,2)</f>
        <v>0</v>
      </c>
      <c r="P175" s="155">
        <v>2.1299999999999999E-3</v>
      </c>
      <c r="Q175" s="155">
        <f t="shared" ref="Q175:Q186" si="12">ROUND(E175*P175,2)</f>
        <v>0.06</v>
      </c>
      <c r="R175" s="156"/>
      <c r="S175" s="156" t="s">
        <v>165</v>
      </c>
      <c r="T175" s="156" t="s">
        <v>165</v>
      </c>
      <c r="U175" s="156">
        <v>0.17299999999999999</v>
      </c>
      <c r="V175" s="156">
        <f t="shared" ref="V175:V186" si="13">ROUND(E175*U175,2)</f>
        <v>4.5</v>
      </c>
      <c r="W175" s="156"/>
      <c r="X175" s="156" t="s">
        <v>166</v>
      </c>
      <c r="Y175" s="156" t="s">
        <v>167</v>
      </c>
      <c r="Z175" s="146"/>
      <c r="AA175" s="146"/>
      <c r="AB175" s="146"/>
      <c r="AC175" s="146"/>
      <c r="AD175" s="146"/>
      <c r="AE175" s="146"/>
      <c r="AF175" s="146"/>
      <c r="AG175" s="146" t="s">
        <v>168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1">
      <c r="A176" s="177">
        <v>78</v>
      </c>
      <c r="B176" s="178" t="s">
        <v>406</v>
      </c>
      <c r="C176" s="184" t="s">
        <v>407</v>
      </c>
      <c r="D176" s="179" t="s">
        <v>164</v>
      </c>
      <c r="E176" s="180">
        <v>3</v>
      </c>
      <c r="F176" s="181"/>
      <c r="G176" s="182">
        <f t="shared" si="7"/>
        <v>0</v>
      </c>
      <c r="H176" s="157">
        <v>183.83</v>
      </c>
      <c r="I176" s="156">
        <f t="shared" si="8"/>
        <v>551.49</v>
      </c>
      <c r="J176" s="157">
        <v>412.17</v>
      </c>
      <c r="K176" s="156">
        <f t="shared" si="9"/>
        <v>1236.51</v>
      </c>
      <c r="L176" s="156">
        <v>21</v>
      </c>
      <c r="M176" s="156">
        <f t="shared" si="10"/>
        <v>0</v>
      </c>
      <c r="N176" s="155">
        <v>9.8999999999999999E-4</v>
      </c>
      <c r="O176" s="155">
        <f t="shared" si="11"/>
        <v>0</v>
      </c>
      <c r="P176" s="155">
        <v>0</v>
      </c>
      <c r="Q176" s="155">
        <f t="shared" si="12"/>
        <v>0</v>
      </c>
      <c r="R176" s="156"/>
      <c r="S176" s="156" t="s">
        <v>165</v>
      </c>
      <c r="T176" s="156" t="s">
        <v>165</v>
      </c>
      <c r="U176" s="156">
        <v>0.66900000000000004</v>
      </c>
      <c r="V176" s="156">
        <f t="shared" si="13"/>
        <v>2.0099999999999998</v>
      </c>
      <c r="W176" s="156"/>
      <c r="X176" s="156" t="s">
        <v>166</v>
      </c>
      <c r="Y176" s="156" t="s">
        <v>167</v>
      </c>
      <c r="Z176" s="146"/>
      <c r="AA176" s="146"/>
      <c r="AB176" s="146"/>
      <c r="AC176" s="146"/>
      <c r="AD176" s="146"/>
      <c r="AE176" s="146"/>
      <c r="AF176" s="146"/>
      <c r="AG176" s="146" t="s">
        <v>304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>
      <c r="A177" s="177">
        <v>79</v>
      </c>
      <c r="B177" s="178" t="s">
        <v>408</v>
      </c>
      <c r="C177" s="184" t="s">
        <v>409</v>
      </c>
      <c r="D177" s="179" t="s">
        <v>182</v>
      </c>
      <c r="E177" s="180">
        <v>8</v>
      </c>
      <c r="F177" s="181"/>
      <c r="G177" s="182">
        <f t="shared" si="7"/>
        <v>0</v>
      </c>
      <c r="H177" s="157">
        <v>95.53</v>
      </c>
      <c r="I177" s="156">
        <f t="shared" si="8"/>
        <v>764.24</v>
      </c>
      <c r="J177" s="157">
        <v>325.47000000000003</v>
      </c>
      <c r="K177" s="156">
        <f t="shared" si="9"/>
        <v>2603.7600000000002</v>
      </c>
      <c r="L177" s="156">
        <v>21</v>
      </c>
      <c r="M177" s="156">
        <f t="shared" si="10"/>
        <v>0</v>
      </c>
      <c r="N177" s="155">
        <v>3.9899999999999996E-3</v>
      </c>
      <c r="O177" s="155">
        <f t="shared" si="11"/>
        <v>0.03</v>
      </c>
      <c r="P177" s="155">
        <v>0</v>
      </c>
      <c r="Q177" s="155">
        <f t="shared" si="12"/>
        <v>0</v>
      </c>
      <c r="R177" s="156"/>
      <c r="S177" s="156" t="s">
        <v>165</v>
      </c>
      <c r="T177" s="156" t="s">
        <v>165</v>
      </c>
      <c r="U177" s="156">
        <v>0.54290000000000005</v>
      </c>
      <c r="V177" s="156">
        <f t="shared" si="13"/>
        <v>4.34</v>
      </c>
      <c r="W177" s="156"/>
      <c r="X177" s="156" t="s">
        <v>166</v>
      </c>
      <c r="Y177" s="156" t="s">
        <v>167</v>
      </c>
      <c r="Z177" s="146"/>
      <c r="AA177" s="146"/>
      <c r="AB177" s="146"/>
      <c r="AC177" s="146"/>
      <c r="AD177" s="146"/>
      <c r="AE177" s="146"/>
      <c r="AF177" s="146"/>
      <c r="AG177" s="146" t="s">
        <v>304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>
      <c r="A178" s="177">
        <v>80</v>
      </c>
      <c r="B178" s="178" t="s">
        <v>410</v>
      </c>
      <c r="C178" s="184" t="s">
        <v>411</v>
      </c>
      <c r="D178" s="179" t="s">
        <v>182</v>
      </c>
      <c r="E178" s="180">
        <v>6</v>
      </c>
      <c r="F178" s="181"/>
      <c r="G178" s="182">
        <f t="shared" si="7"/>
        <v>0</v>
      </c>
      <c r="H178" s="157">
        <v>130.96</v>
      </c>
      <c r="I178" s="156">
        <f t="shared" si="8"/>
        <v>785.76</v>
      </c>
      <c r="J178" s="157">
        <v>382.04</v>
      </c>
      <c r="K178" s="156">
        <f t="shared" si="9"/>
        <v>2292.2399999999998</v>
      </c>
      <c r="L178" s="156">
        <v>21</v>
      </c>
      <c r="M178" s="156">
        <f t="shared" si="10"/>
        <v>0</v>
      </c>
      <c r="N178" s="155">
        <v>5.1799999999999997E-3</v>
      </c>
      <c r="O178" s="155">
        <f t="shared" si="11"/>
        <v>0.03</v>
      </c>
      <c r="P178" s="155">
        <v>0</v>
      </c>
      <c r="Q178" s="155">
        <f t="shared" si="12"/>
        <v>0</v>
      </c>
      <c r="R178" s="156"/>
      <c r="S178" s="156" t="s">
        <v>165</v>
      </c>
      <c r="T178" s="156" t="s">
        <v>165</v>
      </c>
      <c r="U178" s="156">
        <v>0.63429999999999997</v>
      </c>
      <c r="V178" s="156">
        <f t="shared" si="13"/>
        <v>3.81</v>
      </c>
      <c r="W178" s="156"/>
      <c r="X178" s="156" t="s">
        <v>166</v>
      </c>
      <c r="Y178" s="156" t="s">
        <v>167</v>
      </c>
      <c r="Z178" s="146"/>
      <c r="AA178" s="146"/>
      <c r="AB178" s="146"/>
      <c r="AC178" s="146"/>
      <c r="AD178" s="146"/>
      <c r="AE178" s="146"/>
      <c r="AF178" s="146"/>
      <c r="AG178" s="146" t="s">
        <v>304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>
      <c r="A179" s="177">
        <v>81</v>
      </c>
      <c r="B179" s="178" t="s">
        <v>412</v>
      </c>
      <c r="C179" s="184" t="s">
        <v>413</v>
      </c>
      <c r="D179" s="179" t="s">
        <v>182</v>
      </c>
      <c r="E179" s="180">
        <v>8</v>
      </c>
      <c r="F179" s="181"/>
      <c r="G179" s="182">
        <f t="shared" si="7"/>
        <v>0</v>
      </c>
      <c r="H179" s="157">
        <v>104.11</v>
      </c>
      <c r="I179" s="156">
        <f t="shared" si="8"/>
        <v>832.88</v>
      </c>
      <c r="J179" s="157">
        <v>325.39</v>
      </c>
      <c r="K179" s="156">
        <f t="shared" si="9"/>
        <v>2603.12</v>
      </c>
      <c r="L179" s="156">
        <v>21</v>
      </c>
      <c r="M179" s="156">
        <f t="shared" si="10"/>
        <v>0</v>
      </c>
      <c r="N179" s="155">
        <v>4.0099999999999997E-3</v>
      </c>
      <c r="O179" s="155">
        <f t="shared" si="11"/>
        <v>0.03</v>
      </c>
      <c r="P179" s="155">
        <v>0</v>
      </c>
      <c r="Q179" s="155">
        <f t="shared" si="12"/>
        <v>0</v>
      </c>
      <c r="R179" s="156"/>
      <c r="S179" s="156" t="s">
        <v>165</v>
      </c>
      <c r="T179" s="156" t="s">
        <v>165</v>
      </c>
      <c r="U179" s="156">
        <v>0.54290000000000005</v>
      </c>
      <c r="V179" s="156">
        <f t="shared" si="13"/>
        <v>4.34</v>
      </c>
      <c r="W179" s="156"/>
      <c r="X179" s="156" t="s">
        <v>166</v>
      </c>
      <c r="Y179" s="156" t="s">
        <v>167</v>
      </c>
      <c r="Z179" s="146"/>
      <c r="AA179" s="146"/>
      <c r="AB179" s="146"/>
      <c r="AC179" s="146"/>
      <c r="AD179" s="146"/>
      <c r="AE179" s="146"/>
      <c r="AF179" s="146"/>
      <c r="AG179" s="146" t="s">
        <v>304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>
      <c r="A180" s="177">
        <v>82</v>
      </c>
      <c r="B180" s="178" t="s">
        <v>414</v>
      </c>
      <c r="C180" s="184" t="s">
        <v>415</v>
      </c>
      <c r="D180" s="179" t="s">
        <v>182</v>
      </c>
      <c r="E180" s="180">
        <v>6</v>
      </c>
      <c r="F180" s="181"/>
      <c r="G180" s="182">
        <f t="shared" si="7"/>
        <v>0</v>
      </c>
      <c r="H180" s="157">
        <v>143.62</v>
      </c>
      <c r="I180" s="156">
        <f t="shared" si="8"/>
        <v>861.72</v>
      </c>
      <c r="J180" s="157">
        <v>381.38</v>
      </c>
      <c r="K180" s="156">
        <f t="shared" si="9"/>
        <v>2288.2800000000002</v>
      </c>
      <c r="L180" s="156">
        <v>21</v>
      </c>
      <c r="M180" s="156">
        <f t="shared" si="10"/>
        <v>0</v>
      </c>
      <c r="N180" s="155">
        <v>5.2199999999999998E-3</v>
      </c>
      <c r="O180" s="155">
        <f t="shared" si="11"/>
        <v>0.03</v>
      </c>
      <c r="P180" s="155">
        <v>0</v>
      </c>
      <c r="Q180" s="155">
        <f t="shared" si="12"/>
        <v>0</v>
      </c>
      <c r="R180" s="156"/>
      <c r="S180" s="156" t="s">
        <v>165</v>
      </c>
      <c r="T180" s="156" t="s">
        <v>165</v>
      </c>
      <c r="U180" s="156">
        <v>0.63429999999999997</v>
      </c>
      <c r="V180" s="156">
        <f t="shared" si="13"/>
        <v>3.81</v>
      </c>
      <c r="W180" s="156"/>
      <c r="X180" s="156" t="s">
        <v>166</v>
      </c>
      <c r="Y180" s="156" t="s">
        <v>167</v>
      </c>
      <c r="Z180" s="146"/>
      <c r="AA180" s="146"/>
      <c r="AB180" s="146"/>
      <c r="AC180" s="146"/>
      <c r="AD180" s="146"/>
      <c r="AE180" s="146"/>
      <c r="AF180" s="146"/>
      <c r="AG180" s="146" t="s">
        <v>168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>
      <c r="A181" s="177">
        <v>83</v>
      </c>
      <c r="B181" s="178" t="s">
        <v>416</v>
      </c>
      <c r="C181" s="184" t="s">
        <v>417</v>
      </c>
      <c r="D181" s="179" t="s">
        <v>164</v>
      </c>
      <c r="E181" s="180">
        <v>9</v>
      </c>
      <c r="F181" s="181"/>
      <c r="G181" s="182">
        <f t="shared" si="7"/>
        <v>0</v>
      </c>
      <c r="H181" s="157">
        <v>0</v>
      </c>
      <c r="I181" s="156">
        <f t="shared" si="8"/>
        <v>0</v>
      </c>
      <c r="J181" s="157">
        <v>287.5</v>
      </c>
      <c r="K181" s="156">
        <f t="shared" si="9"/>
        <v>2587.5</v>
      </c>
      <c r="L181" s="156">
        <v>21</v>
      </c>
      <c r="M181" s="156">
        <f t="shared" si="10"/>
        <v>0</v>
      </c>
      <c r="N181" s="155">
        <v>0</v>
      </c>
      <c r="O181" s="155">
        <f t="shared" si="11"/>
        <v>0</v>
      </c>
      <c r="P181" s="155">
        <v>0</v>
      </c>
      <c r="Q181" s="155">
        <f t="shared" si="12"/>
        <v>0</v>
      </c>
      <c r="R181" s="156"/>
      <c r="S181" s="156" t="s">
        <v>165</v>
      </c>
      <c r="T181" s="156" t="s">
        <v>165</v>
      </c>
      <c r="U181" s="156">
        <v>0.42499999999999999</v>
      </c>
      <c r="V181" s="156">
        <f t="shared" si="13"/>
        <v>3.83</v>
      </c>
      <c r="W181" s="156"/>
      <c r="X181" s="156" t="s">
        <v>166</v>
      </c>
      <c r="Y181" s="156" t="s">
        <v>167</v>
      </c>
      <c r="Z181" s="146"/>
      <c r="AA181" s="146"/>
      <c r="AB181" s="146"/>
      <c r="AC181" s="146"/>
      <c r="AD181" s="146"/>
      <c r="AE181" s="146"/>
      <c r="AF181" s="146"/>
      <c r="AG181" s="146" t="s">
        <v>304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>
      <c r="A182" s="177">
        <v>84</v>
      </c>
      <c r="B182" s="178" t="s">
        <v>418</v>
      </c>
      <c r="C182" s="184" t="s">
        <v>419</v>
      </c>
      <c r="D182" s="179" t="s">
        <v>164</v>
      </c>
      <c r="E182" s="180">
        <v>2</v>
      </c>
      <c r="F182" s="181"/>
      <c r="G182" s="182">
        <f t="shared" si="7"/>
        <v>0</v>
      </c>
      <c r="H182" s="157">
        <v>0</v>
      </c>
      <c r="I182" s="156">
        <f t="shared" si="8"/>
        <v>0</v>
      </c>
      <c r="J182" s="157">
        <v>287.5</v>
      </c>
      <c r="K182" s="156">
        <f t="shared" si="9"/>
        <v>575</v>
      </c>
      <c r="L182" s="156">
        <v>21</v>
      </c>
      <c r="M182" s="156">
        <f t="shared" si="10"/>
        <v>0</v>
      </c>
      <c r="N182" s="155">
        <v>0</v>
      </c>
      <c r="O182" s="155">
        <f t="shared" si="11"/>
        <v>0</v>
      </c>
      <c r="P182" s="155">
        <v>0</v>
      </c>
      <c r="Q182" s="155">
        <f t="shared" si="12"/>
        <v>0</v>
      </c>
      <c r="R182" s="156"/>
      <c r="S182" s="156" t="s">
        <v>165</v>
      </c>
      <c r="T182" s="156" t="s">
        <v>165</v>
      </c>
      <c r="U182" s="156">
        <v>0.42499999999999999</v>
      </c>
      <c r="V182" s="156">
        <f t="shared" si="13"/>
        <v>0.85</v>
      </c>
      <c r="W182" s="156"/>
      <c r="X182" s="156" t="s">
        <v>166</v>
      </c>
      <c r="Y182" s="156" t="s">
        <v>167</v>
      </c>
      <c r="Z182" s="146"/>
      <c r="AA182" s="146"/>
      <c r="AB182" s="146"/>
      <c r="AC182" s="146"/>
      <c r="AD182" s="146"/>
      <c r="AE182" s="146"/>
      <c r="AF182" s="146"/>
      <c r="AG182" s="146" t="s">
        <v>304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>
      <c r="A183" s="177">
        <v>85</v>
      </c>
      <c r="B183" s="178" t="s">
        <v>420</v>
      </c>
      <c r="C183" s="184" t="s">
        <v>421</v>
      </c>
      <c r="D183" s="179" t="s">
        <v>164</v>
      </c>
      <c r="E183" s="180">
        <v>3</v>
      </c>
      <c r="F183" s="181"/>
      <c r="G183" s="182">
        <f t="shared" si="7"/>
        <v>0</v>
      </c>
      <c r="H183" s="157">
        <v>47.31</v>
      </c>
      <c r="I183" s="156">
        <f t="shared" si="8"/>
        <v>141.93</v>
      </c>
      <c r="J183" s="157">
        <v>92.19</v>
      </c>
      <c r="K183" s="156">
        <f t="shared" si="9"/>
        <v>276.57</v>
      </c>
      <c r="L183" s="156">
        <v>21</v>
      </c>
      <c r="M183" s="156">
        <f t="shared" si="10"/>
        <v>0</v>
      </c>
      <c r="N183" s="155">
        <v>4.0000000000000003E-5</v>
      </c>
      <c r="O183" s="155">
        <f t="shared" si="11"/>
        <v>0</v>
      </c>
      <c r="P183" s="155">
        <v>0</v>
      </c>
      <c r="Q183" s="155">
        <f t="shared" si="12"/>
        <v>0</v>
      </c>
      <c r="R183" s="156"/>
      <c r="S183" s="156" t="s">
        <v>165</v>
      </c>
      <c r="T183" s="156" t="s">
        <v>165</v>
      </c>
      <c r="U183" s="156">
        <v>0.14499999999999999</v>
      </c>
      <c r="V183" s="156">
        <f t="shared" si="13"/>
        <v>0.44</v>
      </c>
      <c r="W183" s="156"/>
      <c r="X183" s="156" t="s">
        <v>166</v>
      </c>
      <c r="Y183" s="156" t="s">
        <v>167</v>
      </c>
      <c r="Z183" s="146"/>
      <c r="AA183" s="146"/>
      <c r="AB183" s="146"/>
      <c r="AC183" s="146"/>
      <c r="AD183" s="146"/>
      <c r="AE183" s="146"/>
      <c r="AF183" s="146"/>
      <c r="AG183" s="146" t="s">
        <v>304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>
      <c r="A184" s="177">
        <v>86</v>
      </c>
      <c r="B184" s="178" t="s">
        <v>422</v>
      </c>
      <c r="C184" s="184" t="s">
        <v>423</v>
      </c>
      <c r="D184" s="179" t="s">
        <v>164</v>
      </c>
      <c r="E184" s="180">
        <v>1</v>
      </c>
      <c r="F184" s="181"/>
      <c r="G184" s="182">
        <f t="shared" si="7"/>
        <v>0</v>
      </c>
      <c r="H184" s="157">
        <v>213.89</v>
      </c>
      <c r="I184" s="156">
        <f t="shared" si="8"/>
        <v>213.89</v>
      </c>
      <c r="J184" s="157">
        <v>131.61000000000001</v>
      </c>
      <c r="K184" s="156">
        <f t="shared" si="9"/>
        <v>131.61000000000001</v>
      </c>
      <c r="L184" s="156">
        <v>21</v>
      </c>
      <c r="M184" s="156">
        <f t="shared" si="10"/>
        <v>0</v>
      </c>
      <c r="N184" s="155">
        <v>2.0000000000000001E-4</v>
      </c>
      <c r="O184" s="155">
        <f t="shared" si="11"/>
        <v>0</v>
      </c>
      <c r="P184" s="155">
        <v>0</v>
      </c>
      <c r="Q184" s="155">
        <f t="shared" si="12"/>
        <v>0</v>
      </c>
      <c r="R184" s="156"/>
      <c r="S184" s="156" t="s">
        <v>165</v>
      </c>
      <c r="T184" s="156" t="s">
        <v>165</v>
      </c>
      <c r="U184" s="156">
        <v>0.20699999999999999</v>
      </c>
      <c r="V184" s="156">
        <f t="shared" si="13"/>
        <v>0.21</v>
      </c>
      <c r="W184" s="156"/>
      <c r="X184" s="156" t="s">
        <v>166</v>
      </c>
      <c r="Y184" s="156" t="s">
        <v>167</v>
      </c>
      <c r="Z184" s="146"/>
      <c r="AA184" s="146"/>
      <c r="AB184" s="146"/>
      <c r="AC184" s="146"/>
      <c r="AD184" s="146"/>
      <c r="AE184" s="146"/>
      <c r="AF184" s="146"/>
      <c r="AG184" s="146" t="s">
        <v>304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>
      <c r="A185" s="177">
        <v>87</v>
      </c>
      <c r="B185" s="178" t="s">
        <v>424</v>
      </c>
      <c r="C185" s="184" t="s">
        <v>425</v>
      </c>
      <c r="D185" s="179" t="s">
        <v>164</v>
      </c>
      <c r="E185" s="180">
        <v>2</v>
      </c>
      <c r="F185" s="181"/>
      <c r="G185" s="182">
        <f t="shared" si="7"/>
        <v>0</v>
      </c>
      <c r="H185" s="157">
        <v>353.68</v>
      </c>
      <c r="I185" s="156">
        <f t="shared" si="8"/>
        <v>707.36</v>
      </c>
      <c r="J185" s="157">
        <v>144.32</v>
      </c>
      <c r="K185" s="156">
        <f t="shared" si="9"/>
        <v>288.64</v>
      </c>
      <c r="L185" s="156">
        <v>21</v>
      </c>
      <c r="M185" s="156">
        <f t="shared" si="10"/>
        <v>0</v>
      </c>
      <c r="N185" s="155">
        <v>3.2000000000000003E-4</v>
      </c>
      <c r="O185" s="155">
        <f t="shared" si="11"/>
        <v>0</v>
      </c>
      <c r="P185" s="155">
        <v>0</v>
      </c>
      <c r="Q185" s="155">
        <f t="shared" si="12"/>
        <v>0</v>
      </c>
      <c r="R185" s="156"/>
      <c r="S185" s="156" t="s">
        <v>165</v>
      </c>
      <c r="T185" s="156" t="s">
        <v>165</v>
      </c>
      <c r="U185" s="156">
        <v>0.22700000000000001</v>
      </c>
      <c r="V185" s="156">
        <f t="shared" si="13"/>
        <v>0.45</v>
      </c>
      <c r="W185" s="156"/>
      <c r="X185" s="156" t="s">
        <v>166</v>
      </c>
      <c r="Y185" s="156" t="s">
        <v>167</v>
      </c>
      <c r="Z185" s="146"/>
      <c r="AA185" s="146"/>
      <c r="AB185" s="146"/>
      <c r="AC185" s="146"/>
      <c r="AD185" s="146"/>
      <c r="AE185" s="146"/>
      <c r="AF185" s="146"/>
      <c r="AG185" s="146" t="s">
        <v>304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>
      <c r="A186" s="171">
        <v>88</v>
      </c>
      <c r="B186" s="172" t="s">
        <v>426</v>
      </c>
      <c r="C186" s="185" t="s">
        <v>427</v>
      </c>
      <c r="D186" s="173" t="s">
        <v>182</v>
      </c>
      <c r="E186" s="174">
        <v>28</v>
      </c>
      <c r="F186" s="175"/>
      <c r="G186" s="176">
        <f t="shared" si="7"/>
        <v>0</v>
      </c>
      <c r="H186" s="157">
        <v>13.02</v>
      </c>
      <c r="I186" s="156">
        <f t="shared" si="8"/>
        <v>364.56</v>
      </c>
      <c r="J186" s="157">
        <v>45.58</v>
      </c>
      <c r="K186" s="156">
        <f t="shared" si="9"/>
        <v>1276.24</v>
      </c>
      <c r="L186" s="156">
        <v>21</v>
      </c>
      <c r="M186" s="156">
        <f t="shared" si="10"/>
        <v>0</v>
      </c>
      <c r="N186" s="155">
        <v>1.8000000000000001E-4</v>
      </c>
      <c r="O186" s="155">
        <f t="shared" si="11"/>
        <v>0.01</v>
      </c>
      <c r="P186" s="155">
        <v>0</v>
      </c>
      <c r="Q186" s="155">
        <f t="shared" si="12"/>
        <v>0</v>
      </c>
      <c r="R186" s="156"/>
      <c r="S186" s="156" t="s">
        <v>165</v>
      </c>
      <c r="T186" s="156" t="s">
        <v>165</v>
      </c>
      <c r="U186" s="156">
        <v>6.7000000000000004E-2</v>
      </c>
      <c r="V186" s="156">
        <f t="shared" si="13"/>
        <v>1.88</v>
      </c>
      <c r="W186" s="156"/>
      <c r="X186" s="156" t="s">
        <v>166</v>
      </c>
      <c r="Y186" s="156" t="s">
        <v>167</v>
      </c>
      <c r="Z186" s="146"/>
      <c r="AA186" s="146"/>
      <c r="AB186" s="146"/>
      <c r="AC186" s="146"/>
      <c r="AD186" s="146"/>
      <c r="AE186" s="146"/>
      <c r="AF186" s="146"/>
      <c r="AG186" s="146" t="s">
        <v>304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2">
      <c r="A187" s="153"/>
      <c r="B187" s="154"/>
      <c r="C187" s="186" t="s">
        <v>428</v>
      </c>
      <c r="D187" s="158"/>
      <c r="E187" s="159">
        <v>8</v>
      </c>
      <c r="F187" s="156"/>
      <c r="G187" s="156"/>
      <c r="H187" s="156"/>
      <c r="I187" s="156"/>
      <c r="J187" s="156"/>
      <c r="K187" s="156"/>
      <c r="L187" s="156"/>
      <c r="M187" s="156"/>
      <c r="N187" s="155"/>
      <c r="O187" s="155"/>
      <c r="P187" s="155"/>
      <c r="Q187" s="155"/>
      <c r="R187" s="156"/>
      <c r="S187" s="156"/>
      <c r="T187" s="156"/>
      <c r="U187" s="156"/>
      <c r="V187" s="156"/>
      <c r="W187" s="156"/>
      <c r="X187" s="156"/>
      <c r="Y187" s="156"/>
      <c r="Z187" s="146"/>
      <c r="AA187" s="146"/>
      <c r="AB187" s="146"/>
      <c r="AC187" s="146"/>
      <c r="AD187" s="146"/>
      <c r="AE187" s="146"/>
      <c r="AF187" s="146"/>
      <c r="AG187" s="146" t="s">
        <v>176</v>
      </c>
      <c r="AH187" s="146">
        <v>5</v>
      </c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3">
      <c r="A188" s="153"/>
      <c r="B188" s="154"/>
      <c r="C188" s="186" t="s">
        <v>429</v>
      </c>
      <c r="D188" s="158"/>
      <c r="E188" s="159">
        <v>6</v>
      </c>
      <c r="F188" s="156"/>
      <c r="G188" s="156"/>
      <c r="H188" s="156"/>
      <c r="I188" s="156"/>
      <c r="J188" s="156"/>
      <c r="K188" s="156"/>
      <c r="L188" s="156"/>
      <c r="M188" s="156"/>
      <c r="N188" s="155"/>
      <c r="O188" s="155"/>
      <c r="P188" s="155"/>
      <c r="Q188" s="155"/>
      <c r="R188" s="156"/>
      <c r="S188" s="156"/>
      <c r="T188" s="156"/>
      <c r="U188" s="156"/>
      <c r="V188" s="156"/>
      <c r="W188" s="156"/>
      <c r="X188" s="156"/>
      <c r="Y188" s="156"/>
      <c r="Z188" s="146"/>
      <c r="AA188" s="146"/>
      <c r="AB188" s="146"/>
      <c r="AC188" s="146"/>
      <c r="AD188" s="146"/>
      <c r="AE188" s="146"/>
      <c r="AF188" s="146"/>
      <c r="AG188" s="146" t="s">
        <v>176</v>
      </c>
      <c r="AH188" s="146">
        <v>5</v>
      </c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3">
      <c r="A189" s="153"/>
      <c r="B189" s="154"/>
      <c r="C189" s="186" t="s">
        <v>430</v>
      </c>
      <c r="D189" s="158"/>
      <c r="E189" s="159">
        <v>8</v>
      </c>
      <c r="F189" s="156"/>
      <c r="G189" s="156"/>
      <c r="H189" s="156"/>
      <c r="I189" s="156"/>
      <c r="J189" s="156"/>
      <c r="K189" s="156"/>
      <c r="L189" s="156"/>
      <c r="M189" s="156"/>
      <c r="N189" s="155"/>
      <c r="O189" s="155"/>
      <c r="P189" s="155"/>
      <c r="Q189" s="155"/>
      <c r="R189" s="156"/>
      <c r="S189" s="156"/>
      <c r="T189" s="156"/>
      <c r="U189" s="156"/>
      <c r="V189" s="156"/>
      <c r="W189" s="156"/>
      <c r="X189" s="156"/>
      <c r="Y189" s="156"/>
      <c r="Z189" s="146"/>
      <c r="AA189" s="146"/>
      <c r="AB189" s="146"/>
      <c r="AC189" s="146"/>
      <c r="AD189" s="146"/>
      <c r="AE189" s="146"/>
      <c r="AF189" s="146"/>
      <c r="AG189" s="146" t="s">
        <v>176</v>
      </c>
      <c r="AH189" s="146">
        <v>5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3">
      <c r="A190" s="153"/>
      <c r="B190" s="154"/>
      <c r="C190" s="186" t="s">
        <v>431</v>
      </c>
      <c r="D190" s="158"/>
      <c r="E190" s="159">
        <v>6</v>
      </c>
      <c r="F190" s="156"/>
      <c r="G190" s="156"/>
      <c r="H190" s="156"/>
      <c r="I190" s="156"/>
      <c r="J190" s="156"/>
      <c r="K190" s="156"/>
      <c r="L190" s="156"/>
      <c r="M190" s="156"/>
      <c r="N190" s="155"/>
      <c r="O190" s="155"/>
      <c r="P190" s="155"/>
      <c r="Q190" s="155"/>
      <c r="R190" s="156"/>
      <c r="S190" s="156"/>
      <c r="T190" s="156"/>
      <c r="U190" s="156"/>
      <c r="V190" s="156"/>
      <c r="W190" s="156"/>
      <c r="X190" s="156"/>
      <c r="Y190" s="156"/>
      <c r="Z190" s="146"/>
      <c r="AA190" s="146"/>
      <c r="AB190" s="146"/>
      <c r="AC190" s="146"/>
      <c r="AD190" s="146"/>
      <c r="AE190" s="146"/>
      <c r="AF190" s="146"/>
      <c r="AG190" s="146" t="s">
        <v>176</v>
      </c>
      <c r="AH190" s="146">
        <v>5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>
      <c r="A191" s="171">
        <v>89</v>
      </c>
      <c r="B191" s="172" t="s">
        <v>432</v>
      </c>
      <c r="C191" s="185" t="s">
        <v>433</v>
      </c>
      <c r="D191" s="173" t="s">
        <v>182</v>
      </c>
      <c r="E191" s="174">
        <v>28</v>
      </c>
      <c r="F191" s="175"/>
      <c r="G191" s="176">
        <f>ROUND(E191*F191,2)</f>
        <v>0</v>
      </c>
      <c r="H191" s="157">
        <v>2.15</v>
      </c>
      <c r="I191" s="156">
        <f>ROUND(E191*H191,2)</f>
        <v>60.2</v>
      </c>
      <c r="J191" s="157">
        <v>39.450000000000003</v>
      </c>
      <c r="K191" s="156">
        <f>ROUND(E191*J191,2)</f>
        <v>1104.5999999999999</v>
      </c>
      <c r="L191" s="156">
        <v>21</v>
      </c>
      <c r="M191" s="156">
        <f>G191*(1+L191/100)</f>
        <v>0</v>
      </c>
      <c r="N191" s="155">
        <v>1.0000000000000001E-5</v>
      </c>
      <c r="O191" s="155">
        <f>ROUND(E191*N191,2)</f>
        <v>0</v>
      </c>
      <c r="P191" s="155">
        <v>0</v>
      </c>
      <c r="Q191" s="155">
        <f>ROUND(E191*P191,2)</f>
        <v>0</v>
      </c>
      <c r="R191" s="156"/>
      <c r="S191" s="156" t="s">
        <v>165</v>
      </c>
      <c r="T191" s="156" t="s">
        <v>165</v>
      </c>
      <c r="U191" s="156">
        <v>6.2E-2</v>
      </c>
      <c r="V191" s="156">
        <f>ROUND(E191*U191,2)</f>
        <v>1.74</v>
      </c>
      <c r="W191" s="156"/>
      <c r="X191" s="156" t="s">
        <v>166</v>
      </c>
      <c r="Y191" s="156" t="s">
        <v>167</v>
      </c>
      <c r="Z191" s="146"/>
      <c r="AA191" s="146"/>
      <c r="AB191" s="146"/>
      <c r="AC191" s="146"/>
      <c r="AD191" s="146"/>
      <c r="AE191" s="146"/>
      <c r="AF191" s="146"/>
      <c r="AG191" s="146" t="s">
        <v>304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2">
      <c r="A192" s="153"/>
      <c r="B192" s="154"/>
      <c r="C192" s="186" t="s">
        <v>434</v>
      </c>
      <c r="D192" s="158"/>
      <c r="E192" s="159">
        <v>28</v>
      </c>
      <c r="F192" s="156"/>
      <c r="G192" s="156"/>
      <c r="H192" s="156"/>
      <c r="I192" s="156"/>
      <c r="J192" s="156"/>
      <c r="K192" s="156"/>
      <c r="L192" s="156"/>
      <c r="M192" s="156"/>
      <c r="N192" s="155"/>
      <c r="O192" s="155"/>
      <c r="P192" s="155"/>
      <c r="Q192" s="155"/>
      <c r="R192" s="156"/>
      <c r="S192" s="156"/>
      <c r="T192" s="156"/>
      <c r="U192" s="156"/>
      <c r="V192" s="156"/>
      <c r="W192" s="156"/>
      <c r="X192" s="156"/>
      <c r="Y192" s="156"/>
      <c r="Z192" s="146"/>
      <c r="AA192" s="146"/>
      <c r="AB192" s="146"/>
      <c r="AC192" s="146"/>
      <c r="AD192" s="146"/>
      <c r="AE192" s="146"/>
      <c r="AF192" s="146"/>
      <c r="AG192" s="146" t="s">
        <v>176</v>
      </c>
      <c r="AH192" s="146">
        <v>5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outlineLevel="1">
      <c r="A193" s="177">
        <v>90</v>
      </c>
      <c r="B193" s="178" t="s">
        <v>435</v>
      </c>
      <c r="C193" s="184" t="s">
        <v>436</v>
      </c>
      <c r="D193" s="179" t="s">
        <v>437</v>
      </c>
      <c r="E193" s="180">
        <v>2</v>
      </c>
      <c r="F193" s="181"/>
      <c r="G193" s="182">
        <f>ROUND(E193*F193,2)</f>
        <v>0</v>
      </c>
      <c r="H193" s="157">
        <v>0</v>
      </c>
      <c r="I193" s="156">
        <f>ROUND(E193*H193,2)</f>
        <v>0</v>
      </c>
      <c r="J193" s="157">
        <v>192</v>
      </c>
      <c r="K193" s="156">
        <f>ROUND(E193*J193,2)</f>
        <v>384</v>
      </c>
      <c r="L193" s="156">
        <v>21</v>
      </c>
      <c r="M193" s="156">
        <f>G193*(1+L193/100)</f>
        <v>0</v>
      </c>
      <c r="N193" s="155">
        <v>0</v>
      </c>
      <c r="O193" s="155">
        <f>ROUND(E193*N193,2)</f>
        <v>0</v>
      </c>
      <c r="P193" s="155">
        <v>1.9460000000000002E-2</v>
      </c>
      <c r="Q193" s="155">
        <f>ROUND(E193*P193,2)</f>
        <v>0.04</v>
      </c>
      <c r="R193" s="156"/>
      <c r="S193" s="156" t="s">
        <v>165</v>
      </c>
      <c r="T193" s="156" t="s">
        <v>165</v>
      </c>
      <c r="U193" s="156">
        <v>0.38</v>
      </c>
      <c r="V193" s="156">
        <f>ROUND(E193*U193,2)</f>
        <v>0.76</v>
      </c>
      <c r="W193" s="156"/>
      <c r="X193" s="156" t="s">
        <v>166</v>
      </c>
      <c r="Y193" s="156" t="s">
        <v>167</v>
      </c>
      <c r="Z193" s="146"/>
      <c r="AA193" s="146"/>
      <c r="AB193" s="146"/>
      <c r="AC193" s="146"/>
      <c r="AD193" s="146"/>
      <c r="AE193" s="146"/>
      <c r="AF193" s="146"/>
      <c r="AG193" s="146" t="s">
        <v>168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>
      <c r="A194" s="177">
        <v>91</v>
      </c>
      <c r="B194" s="178" t="s">
        <v>438</v>
      </c>
      <c r="C194" s="184" t="s">
        <v>439</v>
      </c>
      <c r="D194" s="179" t="s">
        <v>437</v>
      </c>
      <c r="E194" s="180">
        <v>2</v>
      </c>
      <c r="F194" s="181"/>
      <c r="G194" s="182">
        <f>ROUND(E194*F194,2)</f>
        <v>0</v>
      </c>
      <c r="H194" s="157">
        <v>0</v>
      </c>
      <c r="I194" s="156">
        <f>ROUND(E194*H194,2)</f>
        <v>0</v>
      </c>
      <c r="J194" s="157">
        <v>109</v>
      </c>
      <c r="K194" s="156">
        <f>ROUND(E194*J194,2)</f>
        <v>218</v>
      </c>
      <c r="L194" s="156">
        <v>21</v>
      </c>
      <c r="M194" s="156">
        <f>G194*(1+L194/100)</f>
        <v>0</v>
      </c>
      <c r="N194" s="155">
        <v>0</v>
      </c>
      <c r="O194" s="155">
        <f>ROUND(E194*N194,2)</f>
        <v>0</v>
      </c>
      <c r="P194" s="155">
        <v>1.56E-3</v>
      </c>
      <c r="Q194" s="155">
        <f>ROUND(E194*P194,2)</f>
        <v>0</v>
      </c>
      <c r="R194" s="156"/>
      <c r="S194" s="156" t="s">
        <v>165</v>
      </c>
      <c r="T194" s="156" t="s">
        <v>165</v>
      </c>
      <c r="U194" s="156">
        <v>0.22</v>
      </c>
      <c r="V194" s="156">
        <f>ROUND(E194*U194,2)</f>
        <v>0.44</v>
      </c>
      <c r="W194" s="156"/>
      <c r="X194" s="156" t="s">
        <v>166</v>
      </c>
      <c r="Y194" s="156" t="s">
        <v>167</v>
      </c>
      <c r="Z194" s="146"/>
      <c r="AA194" s="146"/>
      <c r="AB194" s="146"/>
      <c r="AC194" s="146"/>
      <c r="AD194" s="146"/>
      <c r="AE194" s="146"/>
      <c r="AF194" s="146"/>
      <c r="AG194" s="146" t="s">
        <v>168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>
      <c r="A195" s="177">
        <v>92</v>
      </c>
      <c r="B195" s="178" t="s">
        <v>440</v>
      </c>
      <c r="C195" s="184" t="s">
        <v>441</v>
      </c>
      <c r="D195" s="179" t="s">
        <v>164</v>
      </c>
      <c r="E195" s="180">
        <v>2</v>
      </c>
      <c r="F195" s="181"/>
      <c r="G195" s="182">
        <f>ROUND(E195*F195,2)</f>
        <v>0</v>
      </c>
      <c r="H195" s="157">
        <v>0</v>
      </c>
      <c r="I195" s="156">
        <f>ROUND(E195*H195,2)</f>
        <v>0</v>
      </c>
      <c r="J195" s="157">
        <v>19.100000000000001</v>
      </c>
      <c r="K195" s="156">
        <f>ROUND(E195*J195,2)</f>
        <v>38.200000000000003</v>
      </c>
      <c r="L195" s="156">
        <v>21</v>
      </c>
      <c r="M195" s="156">
        <f>G195*(1+L195/100)</f>
        <v>0</v>
      </c>
      <c r="N195" s="155">
        <v>0</v>
      </c>
      <c r="O195" s="155">
        <f>ROUND(E195*N195,2)</f>
        <v>0</v>
      </c>
      <c r="P195" s="155">
        <v>8.4999999999999995E-4</v>
      </c>
      <c r="Q195" s="155">
        <f>ROUND(E195*P195,2)</f>
        <v>0</v>
      </c>
      <c r="R195" s="156"/>
      <c r="S195" s="156" t="s">
        <v>165</v>
      </c>
      <c r="T195" s="156" t="s">
        <v>165</v>
      </c>
      <c r="U195" s="156">
        <v>0.04</v>
      </c>
      <c r="V195" s="156">
        <f>ROUND(E195*U195,2)</f>
        <v>0.08</v>
      </c>
      <c r="W195" s="156"/>
      <c r="X195" s="156" t="s">
        <v>166</v>
      </c>
      <c r="Y195" s="156" t="s">
        <v>167</v>
      </c>
      <c r="Z195" s="146"/>
      <c r="AA195" s="146"/>
      <c r="AB195" s="146"/>
      <c r="AC195" s="146"/>
      <c r="AD195" s="146"/>
      <c r="AE195" s="146"/>
      <c r="AF195" s="146"/>
      <c r="AG195" s="146" t="s">
        <v>168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>
      <c r="A196" s="177">
        <v>93</v>
      </c>
      <c r="B196" s="178" t="s">
        <v>442</v>
      </c>
      <c r="C196" s="184" t="s">
        <v>443</v>
      </c>
      <c r="D196" s="179" t="s">
        <v>437</v>
      </c>
      <c r="E196" s="180">
        <v>4</v>
      </c>
      <c r="F196" s="181"/>
      <c r="G196" s="182">
        <f>ROUND(E196*F196,2)</f>
        <v>0</v>
      </c>
      <c r="H196" s="157">
        <v>230</v>
      </c>
      <c r="I196" s="156">
        <f>ROUND(E196*H196,2)</f>
        <v>920</v>
      </c>
      <c r="J196" s="157">
        <v>0</v>
      </c>
      <c r="K196" s="156">
        <f>ROUND(E196*J196,2)</f>
        <v>0</v>
      </c>
      <c r="L196" s="156">
        <v>21</v>
      </c>
      <c r="M196" s="156">
        <f>G196*(1+L196/100)</f>
        <v>0</v>
      </c>
      <c r="N196" s="155">
        <v>0</v>
      </c>
      <c r="O196" s="155">
        <f>ROUND(E196*N196,2)</f>
        <v>0</v>
      </c>
      <c r="P196" s="155">
        <v>0</v>
      </c>
      <c r="Q196" s="155">
        <f>ROUND(E196*P196,2)</f>
        <v>0</v>
      </c>
      <c r="R196" s="156"/>
      <c r="S196" s="156" t="s">
        <v>195</v>
      </c>
      <c r="T196" s="156" t="s">
        <v>303</v>
      </c>
      <c r="U196" s="156">
        <v>0</v>
      </c>
      <c r="V196" s="156">
        <f>ROUND(E196*U196,2)</f>
        <v>0</v>
      </c>
      <c r="W196" s="156"/>
      <c r="X196" s="156" t="s">
        <v>444</v>
      </c>
      <c r="Y196" s="156" t="s">
        <v>167</v>
      </c>
      <c r="Z196" s="146"/>
      <c r="AA196" s="146"/>
      <c r="AB196" s="146"/>
      <c r="AC196" s="146"/>
      <c r="AD196" s="146"/>
      <c r="AE196" s="146"/>
      <c r="AF196" s="146"/>
      <c r="AG196" s="146" t="s">
        <v>445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outlineLevel="1">
      <c r="A197" s="177">
        <v>94</v>
      </c>
      <c r="B197" s="178" t="s">
        <v>446</v>
      </c>
      <c r="C197" s="184" t="s">
        <v>447</v>
      </c>
      <c r="D197" s="179" t="s">
        <v>0</v>
      </c>
      <c r="E197" s="180">
        <v>263.65100000000001</v>
      </c>
      <c r="F197" s="181"/>
      <c r="G197" s="182">
        <f>ROUND(E197*F197,2)</f>
        <v>0</v>
      </c>
      <c r="H197" s="157">
        <v>0</v>
      </c>
      <c r="I197" s="156">
        <f>ROUND(E197*H197,2)</f>
        <v>0</v>
      </c>
      <c r="J197" s="157">
        <v>1.65</v>
      </c>
      <c r="K197" s="156">
        <f>ROUND(E197*J197,2)</f>
        <v>435.02</v>
      </c>
      <c r="L197" s="156">
        <v>21</v>
      </c>
      <c r="M197" s="156">
        <f>G197*(1+L197/100)</f>
        <v>0</v>
      </c>
      <c r="N197" s="155">
        <v>0</v>
      </c>
      <c r="O197" s="155">
        <f>ROUND(E197*N197,2)</f>
        <v>0</v>
      </c>
      <c r="P197" s="155">
        <v>0</v>
      </c>
      <c r="Q197" s="155">
        <f>ROUND(E197*P197,2)</f>
        <v>0</v>
      </c>
      <c r="R197" s="156"/>
      <c r="S197" s="156" t="s">
        <v>165</v>
      </c>
      <c r="T197" s="156" t="s">
        <v>165</v>
      </c>
      <c r="U197" s="156">
        <v>0</v>
      </c>
      <c r="V197" s="156">
        <f>ROUND(E197*U197,2)</f>
        <v>0</v>
      </c>
      <c r="W197" s="156"/>
      <c r="X197" s="156" t="s">
        <v>323</v>
      </c>
      <c r="Y197" s="156" t="s">
        <v>167</v>
      </c>
      <c r="Z197" s="146"/>
      <c r="AA197" s="146"/>
      <c r="AB197" s="146"/>
      <c r="AC197" s="146"/>
      <c r="AD197" s="146"/>
      <c r="AE197" s="146"/>
      <c r="AF197" s="146"/>
      <c r="AG197" s="146" t="s">
        <v>324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>
      <c r="A198" s="164" t="s">
        <v>160</v>
      </c>
      <c r="B198" s="165" t="s">
        <v>99</v>
      </c>
      <c r="C198" s="183" t="s">
        <v>100</v>
      </c>
      <c r="D198" s="166"/>
      <c r="E198" s="167"/>
      <c r="F198" s="168"/>
      <c r="G198" s="169">
        <f>SUMIF(AG199:AG222,"&lt;&gt;NOR",G199:G222)</f>
        <v>0</v>
      </c>
      <c r="H198" s="163"/>
      <c r="I198" s="163">
        <f>SUM(I199:I222)</f>
        <v>54361.17</v>
      </c>
      <c r="J198" s="163"/>
      <c r="K198" s="163">
        <f>SUM(K199:K222)</f>
        <v>21937.829999999998</v>
      </c>
      <c r="L198" s="163"/>
      <c r="M198" s="163">
        <f>SUM(M199:M222)</f>
        <v>0</v>
      </c>
      <c r="N198" s="162"/>
      <c r="O198" s="162">
        <f>SUM(O199:O222)</f>
        <v>0.08</v>
      </c>
      <c r="P198" s="162"/>
      <c r="Q198" s="162">
        <f>SUM(Q199:Q222)</f>
        <v>0.13</v>
      </c>
      <c r="R198" s="163"/>
      <c r="S198" s="163"/>
      <c r="T198" s="163"/>
      <c r="U198" s="163"/>
      <c r="V198" s="163">
        <f>SUM(V199:V222)</f>
        <v>53.57</v>
      </c>
      <c r="W198" s="163"/>
      <c r="X198" s="163"/>
      <c r="Y198" s="163"/>
      <c r="AG198" t="s">
        <v>161</v>
      </c>
    </row>
    <row r="199" spans="1:60" outlineLevel="1">
      <c r="A199" s="177">
        <v>95</v>
      </c>
      <c r="B199" s="178" t="s">
        <v>448</v>
      </c>
      <c r="C199" s="184" t="s">
        <v>449</v>
      </c>
      <c r="D199" s="179" t="s">
        <v>437</v>
      </c>
      <c r="E199" s="180">
        <v>1</v>
      </c>
      <c r="F199" s="181"/>
      <c r="G199" s="182">
        <f t="shared" ref="G199:G222" si="14">ROUND(E199*F199,2)</f>
        <v>0</v>
      </c>
      <c r="H199" s="157">
        <v>3321.31</v>
      </c>
      <c r="I199" s="156">
        <f t="shared" ref="I199:I222" si="15">ROUND(E199*H199,2)</f>
        <v>3321.31</v>
      </c>
      <c r="J199" s="157">
        <v>668.69</v>
      </c>
      <c r="K199" s="156">
        <f t="shared" ref="K199:K222" si="16">ROUND(E199*J199,2)</f>
        <v>668.69</v>
      </c>
      <c r="L199" s="156">
        <v>21</v>
      </c>
      <c r="M199" s="156">
        <f t="shared" ref="M199:M222" si="17">G199*(1+L199/100)</f>
        <v>0</v>
      </c>
      <c r="N199" s="155">
        <v>1.8890000000000001E-2</v>
      </c>
      <c r="O199" s="155">
        <f t="shared" ref="O199:O222" si="18">ROUND(E199*N199,2)</f>
        <v>0.02</v>
      </c>
      <c r="P199" s="155">
        <v>0</v>
      </c>
      <c r="Q199" s="155">
        <f t="shared" ref="Q199:Q222" si="19">ROUND(E199*P199,2)</f>
        <v>0</v>
      </c>
      <c r="R199" s="156"/>
      <c r="S199" s="156" t="s">
        <v>165</v>
      </c>
      <c r="T199" s="156" t="s">
        <v>165</v>
      </c>
      <c r="U199" s="156">
        <v>0.97299999999999998</v>
      </c>
      <c r="V199" s="156">
        <f t="shared" ref="V199:V222" si="20">ROUND(E199*U199,2)</f>
        <v>0.97</v>
      </c>
      <c r="W199" s="156"/>
      <c r="X199" s="156" t="s">
        <v>166</v>
      </c>
      <c r="Y199" s="156" t="s">
        <v>167</v>
      </c>
      <c r="Z199" s="146"/>
      <c r="AA199" s="146"/>
      <c r="AB199" s="146"/>
      <c r="AC199" s="146"/>
      <c r="AD199" s="146"/>
      <c r="AE199" s="146"/>
      <c r="AF199" s="146"/>
      <c r="AG199" s="146" t="s">
        <v>168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>
      <c r="A200" s="177">
        <v>96</v>
      </c>
      <c r="B200" s="178" t="s">
        <v>450</v>
      </c>
      <c r="C200" s="184" t="s">
        <v>451</v>
      </c>
      <c r="D200" s="179" t="s">
        <v>437</v>
      </c>
      <c r="E200" s="180">
        <v>1</v>
      </c>
      <c r="F200" s="181"/>
      <c r="G200" s="182">
        <f t="shared" si="14"/>
        <v>0</v>
      </c>
      <c r="H200" s="157">
        <v>14636.35</v>
      </c>
      <c r="I200" s="156">
        <f t="shared" si="15"/>
        <v>14636.35</v>
      </c>
      <c r="J200" s="157">
        <v>953.65</v>
      </c>
      <c r="K200" s="156">
        <f t="shared" si="16"/>
        <v>953.65</v>
      </c>
      <c r="L200" s="156">
        <v>21</v>
      </c>
      <c r="M200" s="156">
        <f t="shared" si="17"/>
        <v>0</v>
      </c>
      <c r="N200" s="155">
        <v>1.6E-2</v>
      </c>
      <c r="O200" s="155">
        <f t="shared" si="18"/>
        <v>0.02</v>
      </c>
      <c r="P200" s="155">
        <v>0</v>
      </c>
      <c r="Q200" s="155">
        <f t="shared" si="19"/>
        <v>0</v>
      </c>
      <c r="R200" s="156"/>
      <c r="S200" s="156" t="s">
        <v>165</v>
      </c>
      <c r="T200" s="156" t="s">
        <v>165</v>
      </c>
      <c r="U200" s="156">
        <v>1.5</v>
      </c>
      <c r="V200" s="156">
        <f t="shared" si="20"/>
        <v>1.5</v>
      </c>
      <c r="W200" s="156"/>
      <c r="X200" s="156" t="s">
        <v>166</v>
      </c>
      <c r="Y200" s="156" t="s">
        <v>167</v>
      </c>
      <c r="Z200" s="146"/>
      <c r="AA200" s="146"/>
      <c r="AB200" s="146"/>
      <c r="AC200" s="146"/>
      <c r="AD200" s="146"/>
      <c r="AE200" s="146"/>
      <c r="AF200" s="146"/>
      <c r="AG200" s="146" t="s">
        <v>168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>
      <c r="A201" s="177">
        <v>97</v>
      </c>
      <c r="B201" s="178" t="s">
        <v>452</v>
      </c>
      <c r="C201" s="184" t="s">
        <v>453</v>
      </c>
      <c r="D201" s="179" t="s">
        <v>437</v>
      </c>
      <c r="E201" s="180">
        <v>2</v>
      </c>
      <c r="F201" s="181"/>
      <c r="G201" s="182">
        <f t="shared" si="14"/>
        <v>0</v>
      </c>
      <c r="H201" s="157">
        <v>2132.86</v>
      </c>
      <c r="I201" s="156">
        <f t="shared" si="15"/>
        <v>4265.72</v>
      </c>
      <c r="J201" s="157">
        <v>817.14</v>
      </c>
      <c r="K201" s="156">
        <f t="shared" si="16"/>
        <v>1634.28</v>
      </c>
      <c r="L201" s="156">
        <v>21</v>
      </c>
      <c r="M201" s="156">
        <f t="shared" si="17"/>
        <v>0</v>
      </c>
      <c r="N201" s="155">
        <v>1.7010000000000001E-2</v>
      </c>
      <c r="O201" s="155">
        <f t="shared" si="18"/>
        <v>0.03</v>
      </c>
      <c r="P201" s="155">
        <v>0</v>
      </c>
      <c r="Q201" s="155">
        <f t="shared" si="19"/>
        <v>0</v>
      </c>
      <c r="R201" s="156"/>
      <c r="S201" s="156" t="s">
        <v>165</v>
      </c>
      <c r="T201" s="156" t="s">
        <v>165</v>
      </c>
      <c r="U201" s="156">
        <v>1.1890000000000001</v>
      </c>
      <c r="V201" s="156">
        <f t="shared" si="20"/>
        <v>2.38</v>
      </c>
      <c r="W201" s="156"/>
      <c r="X201" s="156" t="s">
        <v>166</v>
      </c>
      <c r="Y201" s="156" t="s">
        <v>167</v>
      </c>
      <c r="Z201" s="146"/>
      <c r="AA201" s="146"/>
      <c r="AB201" s="146"/>
      <c r="AC201" s="146"/>
      <c r="AD201" s="146"/>
      <c r="AE201" s="146"/>
      <c r="AF201" s="146"/>
      <c r="AG201" s="146" t="s">
        <v>304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outlineLevel="1">
      <c r="A202" s="177">
        <v>98</v>
      </c>
      <c r="B202" s="178" t="s">
        <v>454</v>
      </c>
      <c r="C202" s="184" t="s">
        <v>455</v>
      </c>
      <c r="D202" s="179" t="s">
        <v>437</v>
      </c>
      <c r="E202" s="180">
        <v>2</v>
      </c>
      <c r="F202" s="181"/>
      <c r="G202" s="182">
        <f t="shared" si="14"/>
        <v>0</v>
      </c>
      <c r="H202" s="157">
        <v>168.49</v>
      </c>
      <c r="I202" s="156">
        <f t="shared" si="15"/>
        <v>336.98</v>
      </c>
      <c r="J202" s="157">
        <v>958.51</v>
      </c>
      <c r="K202" s="156">
        <f t="shared" si="16"/>
        <v>1917.02</v>
      </c>
      <c r="L202" s="156">
        <v>21</v>
      </c>
      <c r="M202" s="156">
        <f t="shared" si="17"/>
        <v>0</v>
      </c>
      <c r="N202" s="155">
        <v>1.41E-3</v>
      </c>
      <c r="O202" s="155">
        <f t="shared" si="18"/>
        <v>0</v>
      </c>
      <c r="P202" s="155">
        <v>0</v>
      </c>
      <c r="Q202" s="155">
        <f t="shared" si="19"/>
        <v>0</v>
      </c>
      <c r="R202" s="156"/>
      <c r="S202" s="156" t="s">
        <v>165</v>
      </c>
      <c r="T202" s="156" t="s">
        <v>165</v>
      </c>
      <c r="U202" s="156">
        <v>1.575</v>
      </c>
      <c r="V202" s="156">
        <f t="shared" si="20"/>
        <v>3.15</v>
      </c>
      <c r="W202" s="156"/>
      <c r="X202" s="156" t="s">
        <v>166</v>
      </c>
      <c r="Y202" s="156" t="s">
        <v>167</v>
      </c>
      <c r="Z202" s="146"/>
      <c r="AA202" s="146"/>
      <c r="AB202" s="146"/>
      <c r="AC202" s="146"/>
      <c r="AD202" s="146"/>
      <c r="AE202" s="146"/>
      <c r="AF202" s="146"/>
      <c r="AG202" s="146" t="s">
        <v>304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1">
      <c r="A203" s="177">
        <v>99</v>
      </c>
      <c r="B203" s="178" t="s">
        <v>456</v>
      </c>
      <c r="C203" s="184" t="s">
        <v>457</v>
      </c>
      <c r="D203" s="179" t="s">
        <v>437</v>
      </c>
      <c r="E203" s="180">
        <v>1</v>
      </c>
      <c r="F203" s="181"/>
      <c r="G203" s="182">
        <f t="shared" si="14"/>
        <v>0</v>
      </c>
      <c r="H203" s="157">
        <v>0</v>
      </c>
      <c r="I203" s="156">
        <f t="shared" si="15"/>
        <v>0</v>
      </c>
      <c r="J203" s="157">
        <v>285.5</v>
      </c>
      <c r="K203" s="156">
        <f t="shared" si="16"/>
        <v>285.5</v>
      </c>
      <c r="L203" s="156">
        <v>21</v>
      </c>
      <c r="M203" s="156">
        <f t="shared" si="17"/>
        <v>0</v>
      </c>
      <c r="N203" s="155">
        <v>0</v>
      </c>
      <c r="O203" s="155">
        <f t="shared" si="18"/>
        <v>0</v>
      </c>
      <c r="P203" s="155">
        <v>3.4700000000000002E-2</v>
      </c>
      <c r="Q203" s="155">
        <f t="shared" si="19"/>
        <v>0.03</v>
      </c>
      <c r="R203" s="156"/>
      <c r="S203" s="156" t="s">
        <v>165</v>
      </c>
      <c r="T203" s="156" t="s">
        <v>165</v>
      </c>
      <c r="U203" s="156">
        <v>0.56899999999999995</v>
      </c>
      <c r="V203" s="156">
        <f t="shared" si="20"/>
        <v>0.56999999999999995</v>
      </c>
      <c r="W203" s="156"/>
      <c r="X203" s="156" t="s">
        <v>166</v>
      </c>
      <c r="Y203" s="156" t="s">
        <v>167</v>
      </c>
      <c r="Z203" s="146"/>
      <c r="AA203" s="146"/>
      <c r="AB203" s="146"/>
      <c r="AC203" s="146"/>
      <c r="AD203" s="146"/>
      <c r="AE203" s="146"/>
      <c r="AF203" s="146"/>
      <c r="AG203" s="146" t="s">
        <v>168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>
      <c r="A204" s="177">
        <v>100</v>
      </c>
      <c r="B204" s="178" t="s">
        <v>458</v>
      </c>
      <c r="C204" s="184" t="s">
        <v>459</v>
      </c>
      <c r="D204" s="179" t="s">
        <v>437</v>
      </c>
      <c r="E204" s="180">
        <v>6</v>
      </c>
      <c r="F204" s="181"/>
      <c r="G204" s="182">
        <f t="shared" si="14"/>
        <v>0</v>
      </c>
      <c r="H204" s="157">
        <v>144.18</v>
      </c>
      <c r="I204" s="156">
        <f t="shared" si="15"/>
        <v>865.08</v>
      </c>
      <c r="J204" s="157">
        <v>144.32</v>
      </c>
      <c r="K204" s="156">
        <f t="shared" si="16"/>
        <v>865.92</v>
      </c>
      <c r="L204" s="156">
        <v>21</v>
      </c>
      <c r="M204" s="156">
        <f t="shared" si="17"/>
        <v>0</v>
      </c>
      <c r="N204" s="155">
        <v>1.7000000000000001E-4</v>
      </c>
      <c r="O204" s="155">
        <f t="shared" si="18"/>
        <v>0</v>
      </c>
      <c r="P204" s="155">
        <v>0</v>
      </c>
      <c r="Q204" s="155">
        <f t="shared" si="19"/>
        <v>0</v>
      </c>
      <c r="R204" s="156"/>
      <c r="S204" s="156" t="s">
        <v>165</v>
      </c>
      <c r="T204" s="156" t="s">
        <v>165</v>
      </c>
      <c r="U204" s="156">
        <v>0.22700000000000001</v>
      </c>
      <c r="V204" s="156">
        <f t="shared" si="20"/>
        <v>1.36</v>
      </c>
      <c r="W204" s="156"/>
      <c r="X204" s="156" t="s">
        <v>166</v>
      </c>
      <c r="Y204" s="156" t="s">
        <v>167</v>
      </c>
      <c r="Z204" s="146"/>
      <c r="AA204" s="146"/>
      <c r="AB204" s="146"/>
      <c r="AC204" s="146"/>
      <c r="AD204" s="146"/>
      <c r="AE204" s="146"/>
      <c r="AF204" s="146"/>
      <c r="AG204" s="146" t="s">
        <v>168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>
      <c r="A205" s="177">
        <v>101</v>
      </c>
      <c r="B205" s="178" t="s">
        <v>460</v>
      </c>
      <c r="C205" s="184" t="s">
        <v>461</v>
      </c>
      <c r="D205" s="179" t="s">
        <v>164</v>
      </c>
      <c r="E205" s="180">
        <v>2</v>
      </c>
      <c r="F205" s="181"/>
      <c r="G205" s="182">
        <f t="shared" si="14"/>
        <v>0</v>
      </c>
      <c r="H205" s="157">
        <v>9.34</v>
      </c>
      <c r="I205" s="156">
        <f t="shared" si="15"/>
        <v>18.68</v>
      </c>
      <c r="J205" s="157">
        <v>283.16000000000003</v>
      </c>
      <c r="K205" s="156">
        <f t="shared" si="16"/>
        <v>566.32000000000005</v>
      </c>
      <c r="L205" s="156">
        <v>21</v>
      </c>
      <c r="M205" s="156">
        <f t="shared" si="17"/>
        <v>0</v>
      </c>
      <c r="N205" s="155">
        <v>4.0000000000000003E-5</v>
      </c>
      <c r="O205" s="155">
        <f t="shared" si="18"/>
        <v>0</v>
      </c>
      <c r="P205" s="155">
        <v>0</v>
      </c>
      <c r="Q205" s="155">
        <f t="shared" si="19"/>
        <v>0</v>
      </c>
      <c r="R205" s="156"/>
      <c r="S205" s="156" t="s">
        <v>165</v>
      </c>
      <c r="T205" s="156" t="s">
        <v>165</v>
      </c>
      <c r="U205" s="156">
        <v>0.44500000000000001</v>
      </c>
      <c r="V205" s="156">
        <f t="shared" si="20"/>
        <v>0.89</v>
      </c>
      <c r="W205" s="156"/>
      <c r="X205" s="156" t="s">
        <v>166</v>
      </c>
      <c r="Y205" s="156" t="s">
        <v>167</v>
      </c>
      <c r="Z205" s="146"/>
      <c r="AA205" s="146"/>
      <c r="AB205" s="146"/>
      <c r="AC205" s="146"/>
      <c r="AD205" s="146"/>
      <c r="AE205" s="146"/>
      <c r="AF205" s="146"/>
      <c r="AG205" s="146" t="s">
        <v>304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>
      <c r="A206" s="177">
        <v>102</v>
      </c>
      <c r="B206" s="178" t="s">
        <v>462</v>
      </c>
      <c r="C206" s="184" t="s">
        <v>463</v>
      </c>
      <c r="D206" s="179" t="s">
        <v>164</v>
      </c>
      <c r="E206" s="180">
        <v>1</v>
      </c>
      <c r="F206" s="181"/>
      <c r="G206" s="182">
        <f t="shared" si="14"/>
        <v>0</v>
      </c>
      <c r="H206" s="157">
        <v>106.55</v>
      </c>
      <c r="I206" s="156">
        <f t="shared" si="15"/>
        <v>106.55</v>
      </c>
      <c r="J206" s="157">
        <v>414.45</v>
      </c>
      <c r="K206" s="156">
        <f t="shared" si="16"/>
        <v>414.45</v>
      </c>
      <c r="L206" s="156">
        <v>21</v>
      </c>
      <c r="M206" s="156">
        <f t="shared" si="17"/>
        <v>0</v>
      </c>
      <c r="N206" s="155">
        <v>1.2999999999999999E-4</v>
      </c>
      <c r="O206" s="155">
        <f t="shared" si="18"/>
        <v>0</v>
      </c>
      <c r="P206" s="155">
        <v>0</v>
      </c>
      <c r="Q206" s="155">
        <f t="shared" si="19"/>
        <v>0</v>
      </c>
      <c r="R206" s="156"/>
      <c r="S206" s="156" t="s">
        <v>165</v>
      </c>
      <c r="T206" s="156" t="s">
        <v>165</v>
      </c>
      <c r="U206" s="156">
        <v>0.65500000000000003</v>
      </c>
      <c r="V206" s="156">
        <f t="shared" si="20"/>
        <v>0.66</v>
      </c>
      <c r="W206" s="156"/>
      <c r="X206" s="156" t="s">
        <v>166</v>
      </c>
      <c r="Y206" s="156" t="s">
        <v>167</v>
      </c>
      <c r="Z206" s="146"/>
      <c r="AA206" s="146"/>
      <c r="AB206" s="146"/>
      <c r="AC206" s="146"/>
      <c r="AD206" s="146"/>
      <c r="AE206" s="146"/>
      <c r="AF206" s="146"/>
      <c r="AG206" s="146" t="s">
        <v>168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1">
      <c r="A207" s="177">
        <v>103</v>
      </c>
      <c r="B207" s="178" t="s">
        <v>464</v>
      </c>
      <c r="C207" s="184" t="s">
        <v>465</v>
      </c>
      <c r="D207" s="179" t="s">
        <v>302</v>
      </c>
      <c r="E207" s="180">
        <v>2</v>
      </c>
      <c r="F207" s="181"/>
      <c r="G207" s="182">
        <f t="shared" si="14"/>
        <v>0</v>
      </c>
      <c r="H207" s="157">
        <v>0</v>
      </c>
      <c r="I207" s="156">
        <f t="shared" si="15"/>
        <v>0</v>
      </c>
      <c r="J207" s="157">
        <v>1200</v>
      </c>
      <c r="K207" s="156">
        <f t="shared" si="16"/>
        <v>2400</v>
      </c>
      <c r="L207" s="156">
        <v>21</v>
      </c>
      <c r="M207" s="156">
        <f t="shared" si="17"/>
        <v>0</v>
      </c>
      <c r="N207" s="155">
        <v>0</v>
      </c>
      <c r="O207" s="155">
        <f t="shared" si="18"/>
        <v>0</v>
      </c>
      <c r="P207" s="155">
        <v>0</v>
      </c>
      <c r="Q207" s="155">
        <f t="shared" si="19"/>
        <v>0</v>
      </c>
      <c r="R207" s="156"/>
      <c r="S207" s="156" t="s">
        <v>195</v>
      </c>
      <c r="T207" s="156" t="s">
        <v>303</v>
      </c>
      <c r="U207" s="156">
        <v>0</v>
      </c>
      <c r="V207" s="156">
        <f t="shared" si="20"/>
        <v>0</v>
      </c>
      <c r="W207" s="156"/>
      <c r="X207" s="156" t="s">
        <v>166</v>
      </c>
      <c r="Y207" s="156" t="s">
        <v>167</v>
      </c>
      <c r="Z207" s="146"/>
      <c r="AA207" s="146"/>
      <c r="AB207" s="146"/>
      <c r="AC207" s="146"/>
      <c r="AD207" s="146"/>
      <c r="AE207" s="146"/>
      <c r="AF207" s="146"/>
      <c r="AG207" s="146" t="s">
        <v>168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1">
      <c r="A208" s="177">
        <v>104</v>
      </c>
      <c r="B208" s="178" t="s">
        <v>466</v>
      </c>
      <c r="C208" s="184" t="s">
        <v>467</v>
      </c>
      <c r="D208" s="179" t="s">
        <v>302</v>
      </c>
      <c r="E208" s="180">
        <v>2</v>
      </c>
      <c r="F208" s="181"/>
      <c r="G208" s="182">
        <f t="shared" si="14"/>
        <v>0</v>
      </c>
      <c r="H208" s="157">
        <v>0</v>
      </c>
      <c r="I208" s="156">
        <f t="shared" si="15"/>
        <v>0</v>
      </c>
      <c r="J208" s="157">
        <v>1200</v>
      </c>
      <c r="K208" s="156">
        <f t="shared" si="16"/>
        <v>2400</v>
      </c>
      <c r="L208" s="156">
        <v>21</v>
      </c>
      <c r="M208" s="156">
        <f t="shared" si="17"/>
        <v>0</v>
      </c>
      <c r="N208" s="155">
        <v>0</v>
      </c>
      <c r="O208" s="155">
        <f t="shared" si="18"/>
        <v>0</v>
      </c>
      <c r="P208" s="155">
        <v>0</v>
      </c>
      <c r="Q208" s="155">
        <f t="shared" si="19"/>
        <v>0</v>
      </c>
      <c r="R208" s="156"/>
      <c r="S208" s="156" t="s">
        <v>195</v>
      </c>
      <c r="T208" s="156" t="s">
        <v>303</v>
      </c>
      <c r="U208" s="156">
        <v>0</v>
      </c>
      <c r="V208" s="156">
        <f t="shared" si="20"/>
        <v>0</v>
      </c>
      <c r="W208" s="156"/>
      <c r="X208" s="156" t="s">
        <v>166</v>
      </c>
      <c r="Y208" s="156" t="s">
        <v>167</v>
      </c>
      <c r="Z208" s="146"/>
      <c r="AA208" s="146"/>
      <c r="AB208" s="146"/>
      <c r="AC208" s="146"/>
      <c r="AD208" s="146"/>
      <c r="AE208" s="146"/>
      <c r="AF208" s="146"/>
      <c r="AG208" s="146" t="s">
        <v>168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outlineLevel="1">
      <c r="A209" s="177">
        <v>105</v>
      </c>
      <c r="B209" s="178" t="s">
        <v>468</v>
      </c>
      <c r="C209" s="184" t="s">
        <v>469</v>
      </c>
      <c r="D209" s="179" t="s">
        <v>164</v>
      </c>
      <c r="E209" s="180">
        <v>2</v>
      </c>
      <c r="F209" s="181"/>
      <c r="G209" s="182">
        <f t="shared" si="14"/>
        <v>0</v>
      </c>
      <c r="H209" s="157">
        <v>0</v>
      </c>
      <c r="I209" s="156">
        <f t="shared" si="15"/>
        <v>0</v>
      </c>
      <c r="J209" s="157">
        <v>350</v>
      </c>
      <c r="K209" s="156">
        <f t="shared" si="16"/>
        <v>700</v>
      </c>
      <c r="L209" s="156">
        <v>21</v>
      </c>
      <c r="M209" s="156">
        <f t="shared" si="17"/>
        <v>0</v>
      </c>
      <c r="N209" s="155">
        <v>0</v>
      </c>
      <c r="O209" s="155">
        <f t="shared" si="18"/>
        <v>0</v>
      </c>
      <c r="P209" s="155">
        <v>0</v>
      </c>
      <c r="Q209" s="155">
        <f t="shared" si="19"/>
        <v>0</v>
      </c>
      <c r="R209" s="156"/>
      <c r="S209" s="156" t="s">
        <v>195</v>
      </c>
      <c r="T209" s="156" t="s">
        <v>303</v>
      </c>
      <c r="U209" s="156">
        <v>0</v>
      </c>
      <c r="V209" s="156">
        <f t="shared" si="20"/>
        <v>0</v>
      </c>
      <c r="W209" s="156"/>
      <c r="X209" s="156" t="s">
        <v>166</v>
      </c>
      <c r="Y209" s="156" t="s">
        <v>167</v>
      </c>
      <c r="Z209" s="146"/>
      <c r="AA209" s="146"/>
      <c r="AB209" s="146"/>
      <c r="AC209" s="146"/>
      <c r="AD209" s="146"/>
      <c r="AE209" s="146"/>
      <c r="AF209" s="146"/>
      <c r="AG209" s="146" t="s">
        <v>168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outlineLevel="1">
      <c r="A210" s="177">
        <v>106</v>
      </c>
      <c r="B210" s="178" t="s">
        <v>470</v>
      </c>
      <c r="C210" s="184" t="s">
        <v>471</v>
      </c>
      <c r="D210" s="179" t="s">
        <v>164</v>
      </c>
      <c r="E210" s="180">
        <v>1</v>
      </c>
      <c r="F210" s="181"/>
      <c r="G210" s="182">
        <f t="shared" si="14"/>
        <v>0</v>
      </c>
      <c r="H210" s="157">
        <v>0</v>
      </c>
      <c r="I210" s="156">
        <f t="shared" si="15"/>
        <v>0</v>
      </c>
      <c r="J210" s="157">
        <v>850</v>
      </c>
      <c r="K210" s="156">
        <f t="shared" si="16"/>
        <v>850</v>
      </c>
      <c r="L210" s="156">
        <v>21</v>
      </c>
      <c r="M210" s="156">
        <f t="shared" si="17"/>
        <v>0</v>
      </c>
      <c r="N210" s="155">
        <v>0</v>
      </c>
      <c r="O210" s="155">
        <f t="shared" si="18"/>
        <v>0</v>
      </c>
      <c r="P210" s="155">
        <v>0</v>
      </c>
      <c r="Q210" s="155">
        <f t="shared" si="19"/>
        <v>0</v>
      </c>
      <c r="R210" s="156"/>
      <c r="S210" s="156" t="s">
        <v>195</v>
      </c>
      <c r="T210" s="156" t="s">
        <v>303</v>
      </c>
      <c r="U210" s="156">
        <v>0</v>
      </c>
      <c r="V210" s="156">
        <f t="shared" si="20"/>
        <v>0</v>
      </c>
      <c r="W210" s="156"/>
      <c r="X210" s="156" t="s">
        <v>166</v>
      </c>
      <c r="Y210" s="156" t="s">
        <v>167</v>
      </c>
      <c r="Z210" s="146"/>
      <c r="AA210" s="146"/>
      <c r="AB210" s="146"/>
      <c r="AC210" s="146"/>
      <c r="AD210" s="146"/>
      <c r="AE210" s="146"/>
      <c r="AF210" s="146"/>
      <c r="AG210" s="146" t="s">
        <v>168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>
      <c r="A211" s="177">
        <v>107</v>
      </c>
      <c r="B211" s="178" t="s">
        <v>472</v>
      </c>
      <c r="C211" s="184" t="s">
        <v>473</v>
      </c>
      <c r="D211" s="179" t="s">
        <v>164</v>
      </c>
      <c r="E211" s="180">
        <v>2</v>
      </c>
      <c r="F211" s="181"/>
      <c r="G211" s="182">
        <f t="shared" si="14"/>
        <v>0</v>
      </c>
      <c r="H211" s="157">
        <v>0</v>
      </c>
      <c r="I211" s="156">
        <f t="shared" si="15"/>
        <v>0</v>
      </c>
      <c r="J211" s="157">
        <v>328</v>
      </c>
      <c r="K211" s="156">
        <f t="shared" si="16"/>
        <v>656</v>
      </c>
      <c r="L211" s="156">
        <v>21</v>
      </c>
      <c r="M211" s="156">
        <f t="shared" si="17"/>
        <v>0</v>
      </c>
      <c r="N211" s="155">
        <v>0</v>
      </c>
      <c r="O211" s="155">
        <f t="shared" si="18"/>
        <v>0</v>
      </c>
      <c r="P211" s="155">
        <v>1.933E-2</v>
      </c>
      <c r="Q211" s="155">
        <f t="shared" si="19"/>
        <v>0.04</v>
      </c>
      <c r="R211" s="156"/>
      <c r="S211" s="156" t="s">
        <v>165</v>
      </c>
      <c r="T211" s="156" t="s">
        <v>165</v>
      </c>
      <c r="U211" s="156">
        <v>6.8745000000000003</v>
      </c>
      <c r="V211" s="156">
        <f t="shared" si="20"/>
        <v>13.75</v>
      </c>
      <c r="W211" s="156"/>
      <c r="X211" s="156" t="s">
        <v>186</v>
      </c>
      <c r="Y211" s="156" t="s">
        <v>167</v>
      </c>
      <c r="Z211" s="146"/>
      <c r="AA211" s="146"/>
      <c r="AB211" s="146"/>
      <c r="AC211" s="146"/>
      <c r="AD211" s="146"/>
      <c r="AE211" s="146"/>
      <c r="AF211" s="146"/>
      <c r="AG211" s="146" t="s">
        <v>187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>
      <c r="A212" s="177">
        <v>108</v>
      </c>
      <c r="B212" s="178" t="s">
        <v>474</v>
      </c>
      <c r="C212" s="184" t="s">
        <v>475</v>
      </c>
      <c r="D212" s="179" t="s">
        <v>164</v>
      </c>
      <c r="E212" s="180">
        <v>2</v>
      </c>
      <c r="F212" s="181"/>
      <c r="G212" s="182">
        <f t="shared" si="14"/>
        <v>0</v>
      </c>
      <c r="H212" s="157">
        <v>0</v>
      </c>
      <c r="I212" s="156">
        <f t="shared" si="15"/>
        <v>0</v>
      </c>
      <c r="J212" s="157">
        <v>457</v>
      </c>
      <c r="K212" s="156">
        <f t="shared" si="16"/>
        <v>914</v>
      </c>
      <c r="L212" s="156">
        <v>21</v>
      </c>
      <c r="M212" s="156">
        <f t="shared" si="17"/>
        <v>0</v>
      </c>
      <c r="N212" s="155">
        <v>0</v>
      </c>
      <c r="O212" s="155">
        <f t="shared" si="18"/>
        <v>0</v>
      </c>
      <c r="P212" s="155">
        <v>3.1870000000000002E-2</v>
      </c>
      <c r="Q212" s="155">
        <f t="shared" si="19"/>
        <v>0.06</v>
      </c>
      <c r="R212" s="156"/>
      <c r="S212" s="156" t="s">
        <v>165</v>
      </c>
      <c r="T212" s="156" t="s">
        <v>165</v>
      </c>
      <c r="U212" s="156">
        <v>11.1675</v>
      </c>
      <c r="V212" s="156">
        <f t="shared" si="20"/>
        <v>22.34</v>
      </c>
      <c r="W212" s="156"/>
      <c r="X212" s="156" t="s">
        <v>186</v>
      </c>
      <c r="Y212" s="156" t="s">
        <v>167</v>
      </c>
      <c r="Z212" s="146"/>
      <c r="AA212" s="146"/>
      <c r="AB212" s="146"/>
      <c r="AC212" s="146"/>
      <c r="AD212" s="146"/>
      <c r="AE212" s="146"/>
      <c r="AF212" s="146"/>
      <c r="AG212" s="146" t="s">
        <v>187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>
      <c r="A213" s="177">
        <v>109</v>
      </c>
      <c r="B213" s="178" t="s">
        <v>476</v>
      </c>
      <c r="C213" s="184" t="s">
        <v>477</v>
      </c>
      <c r="D213" s="179" t="s">
        <v>478</v>
      </c>
      <c r="E213" s="180">
        <v>6</v>
      </c>
      <c r="F213" s="181"/>
      <c r="G213" s="182">
        <f t="shared" si="14"/>
        <v>0</v>
      </c>
      <c r="H213" s="157">
        <v>0</v>
      </c>
      <c r="I213" s="156">
        <f t="shared" si="15"/>
        <v>0</v>
      </c>
      <c r="J213" s="157">
        <v>652</v>
      </c>
      <c r="K213" s="156">
        <f t="shared" si="16"/>
        <v>3912</v>
      </c>
      <c r="L213" s="156">
        <v>21</v>
      </c>
      <c r="M213" s="156">
        <f t="shared" si="17"/>
        <v>0</v>
      </c>
      <c r="N213" s="155">
        <v>0</v>
      </c>
      <c r="O213" s="155">
        <f t="shared" si="18"/>
        <v>0</v>
      </c>
      <c r="P213" s="155">
        <v>0</v>
      </c>
      <c r="Q213" s="155">
        <f t="shared" si="19"/>
        <v>0</v>
      </c>
      <c r="R213" s="156" t="s">
        <v>479</v>
      </c>
      <c r="S213" s="156" t="s">
        <v>165</v>
      </c>
      <c r="T213" s="156" t="s">
        <v>165</v>
      </c>
      <c r="U213" s="156">
        <v>1</v>
      </c>
      <c r="V213" s="156">
        <f t="shared" si="20"/>
        <v>6</v>
      </c>
      <c r="W213" s="156"/>
      <c r="X213" s="156" t="s">
        <v>480</v>
      </c>
      <c r="Y213" s="156" t="s">
        <v>167</v>
      </c>
      <c r="Z213" s="146"/>
      <c r="AA213" s="146"/>
      <c r="AB213" s="146"/>
      <c r="AC213" s="146"/>
      <c r="AD213" s="146"/>
      <c r="AE213" s="146"/>
      <c r="AF213" s="146"/>
      <c r="AG213" s="146" t="s">
        <v>481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>
      <c r="A214" s="177">
        <v>110</v>
      </c>
      <c r="B214" s="178" t="s">
        <v>482</v>
      </c>
      <c r="C214" s="184" t="s">
        <v>483</v>
      </c>
      <c r="D214" s="179" t="s">
        <v>164</v>
      </c>
      <c r="E214" s="180">
        <v>2</v>
      </c>
      <c r="F214" s="181"/>
      <c r="G214" s="182">
        <f t="shared" si="14"/>
        <v>0</v>
      </c>
      <c r="H214" s="157">
        <v>7950</v>
      </c>
      <c r="I214" s="156">
        <f t="shared" si="15"/>
        <v>15900</v>
      </c>
      <c r="J214" s="157">
        <v>0</v>
      </c>
      <c r="K214" s="156">
        <f t="shared" si="16"/>
        <v>0</v>
      </c>
      <c r="L214" s="156">
        <v>21</v>
      </c>
      <c r="M214" s="156">
        <f t="shared" si="17"/>
        <v>0</v>
      </c>
      <c r="N214" s="155">
        <v>7.0099999999999997E-3</v>
      </c>
      <c r="O214" s="155">
        <f t="shared" si="18"/>
        <v>0.01</v>
      </c>
      <c r="P214" s="155">
        <v>0</v>
      </c>
      <c r="Q214" s="155">
        <f t="shared" si="19"/>
        <v>0</v>
      </c>
      <c r="R214" s="156" t="s">
        <v>356</v>
      </c>
      <c r="S214" s="156" t="s">
        <v>165</v>
      </c>
      <c r="T214" s="156" t="s">
        <v>165</v>
      </c>
      <c r="U214" s="156">
        <v>0</v>
      </c>
      <c r="V214" s="156">
        <f t="shared" si="20"/>
        <v>0</v>
      </c>
      <c r="W214" s="156"/>
      <c r="X214" s="156" t="s">
        <v>333</v>
      </c>
      <c r="Y214" s="156" t="s">
        <v>167</v>
      </c>
      <c r="Z214" s="146"/>
      <c r="AA214" s="146"/>
      <c r="AB214" s="146"/>
      <c r="AC214" s="146"/>
      <c r="AD214" s="146"/>
      <c r="AE214" s="146"/>
      <c r="AF214" s="146"/>
      <c r="AG214" s="146" t="s">
        <v>357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>
      <c r="A215" s="177">
        <v>111</v>
      </c>
      <c r="B215" s="178" t="s">
        <v>484</v>
      </c>
      <c r="C215" s="184" t="s">
        <v>485</v>
      </c>
      <c r="D215" s="179" t="s">
        <v>164</v>
      </c>
      <c r="E215" s="180">
        <v>2</v>
      </c>
      <c r="F215" s="181"/>
      <c r="G215" s="182">
        <f t="shared" si="14"/>
        <v>0</v>
      </c>
      <c r="H215" s="157">
        <v>2580</v>
      </c>
      <c r="I215" s="156">
        <f t="shared" si="15"/>
        <v>5160</v>
      </c>
      <c r="J215" s="157">
        <v>0</v>
      </c>
      <c r="K215" s="156">
        <f t="shared" si="16"/>
        <v>0</v>
      </c>
      <c r="L215" s="156">
        <v>21</v>
      </c>
      <c r="M215" s="156">
        <f t="shared" si="17"/>
        <v>0</v>
      </c>
      <c r="N215" s="155">
        <v>3.2000000000000003E-4</v>
      </c>
      <c r="O215" s="155">
        <f t="shared" si="18"/>
        <v>0</v>
      </c>
      <c r="P215" s="155">
        <v>0</v>
      </c>
      <c r="Q215" s="155">
        <f t="shared" si="19"/>
        <v>0</v>
      </c>
      <c r="R215" s="156" t="s">
        <v>356</v>
      </c>
      <c r="S215" s="156" t="s">
        <v>165</v>
      </c>
      <c r="T215" s="156" t="s">
        <v>165</v>
      </c>
      <c r="U215" s="156">
        <v>0</v>
      </c>
      <c r="V215" s="156">
        <f t="shared" si="20"/>
        <v>0</v>
      </c>
      <c r="W215" s="156"/>
      <c r="X215" s="156" t="s">
        <v>333</v>
      </c>
      <c r="Y215" s="156" t="s">
        <v>167</v>
      </c>
      <c r="Z215" s="146"/>
      <c r="AA215" s="146"/>
      <c r="AB215" s="146"/>
      <c r="AC215" s="146"/>
      <c r="AD215" s="146"/>
      <c r="AE215" s="146"/>
      <c r="AF215" s="146"/>
      <c r="AG215" s="146" t="s">
        <v>357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>
      <c r="A216" s="177">
        <v>112</v>
      </c>
      <c r="B216" s="178" t="s">
        <v>486</v>
      </c>
      <c r="C216" s="184" t="s">
        <v>487</v>
      </c>
      <c r="D216" s="179" t="s">
        <v>164</v>
      </c>
      <c r="E216" s="180">
        <v>2</v>
      </c>
      <c r="F216" s="181"/>
      <c r="G216" s="182">
        <f t="shared" si="14"/>
        <v>0</v>
      </c>
      <c r="H216" s="157">
        <v>3005</v>
      </c>
      <c r="I216" s="156">
        <f t="shared" si="15"/>
        <v>6010</v>
      </c>
      <c r="J216" s="157">
        <v>0</v>
      </c>
      <c r="K216" s="156">
        <f t="shared" si="16"/>
        <v>0</v>
      </c>
      <c r="L216" s="156">
        <v>21</v>
      </c>
      <c r="M216" s="156">
        <f t="shared" si="17"/>
        <v>0</v>
      </c>
      <c r="N216" s="155">
        <v>0</v>
      </c>
      <c r="O216" s="155">
        <f t="shared" si="18"/>
        <v>0</v>
      </c>
      <c r="P216" s="155">
        <v>0</v>
      </c>
      <c r="Q216" s="155">
        <f t="shared" si="19"/>
        <v>0</v>
      </c>
      <c r="R216" s="156" t="s">
        <v>356</v>
      </c>
      <c r="S216" s="156" t="s">
        <v>488</v>
      </c>
      <c r="T216" s="156" t="s">
        <v>488</v>
      </c>
      <c r="U216" s="156">
        <v>0</v>
      </c>
      <c r="V216" s="156">
        <f t="shared" si="20"/>
        <v>0</v>
      </c>
      <c r="W216" s="156"/>
      <c r="X216" s="156" t="s">
        <v>333</v>
      </c>
      <c r="Y216" s="156" t="s">
        <v>167</v>
      </c>
      <c r="Z216" s="146"/>
      <c r="AA216" s="146"/>
      <c r="AB216" s="146"/>
      <c r="AC216" s="146"/>
      <c r="AD216" s="146"/>
      <c r="AE216" s="146"/>
      <c r="AF216" s="146"/>
      <c r="AG216" s="146" t="s">
        <v>361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>
      <c r="A217" s="177">
        <v>113</v>
      </c>
      <c r="B217" s="178" t="s">
        <v>489</v>
      </c>
      <c r="C217" s="184" t="s">
        <v>490</v>
      </c>
      <c r="D217" s="179" t="s">
        <v>164</v>
      </c>
      <c r="E217" s="180">
        <v>1</v>
      </c>
      <c r="F217" s="181"/>
      <c r="G217" s="182">
        <f t="shared" si="14"/>
        <v>0</v>
      </c>
      <c r="H217" s="157">
        <v>1344</v>
      </c>
      <c r="I217" s="156">
        <f t="shared" si="15"/>
        <v>1344</v>
      </c>
      <c r="J217" s="157">
        <v>0</v>
      </c>
      <c r="K217" s="156">
        <f t="shared" si="16"/>
        <v>0</v>
      </c>
      <c r="L217" s="156">
        <v>21</v>
      </c>
      <c r="M217" s="156">
        <f t="shared" si="17"/>
        <v>0</v>
      </c>
      <c r="N217" s="155">
        <v>1.2999999999999999E-3</v>
      </c>
      <c r="O217" s="155">
        <f t="shared" si="18"/>
        <v>0</v>
      </c>
      <c r="P217" s="155">
        <v>0</v>
      </c>
      <c r="Q217" s="155">
        <f t="shared" si="19"/>
        <v>0</v>
      </c>
      <c r="R217" s="156" t="s">
        <v>356</v>
      </c>
      <c r="S217" s="156" t="s">
        <v>165</v>
      </c>
      <c r="T217" s="156" t="s">
        <v>165</v>
      </c>
      <c r="U217" s="156">
        <v>0</v>
      </c>
      <c r="V217" s="156">
        <f t="shared" si="20"/>
        <v>0</v>
      </c>
      <c r="W217" s="156"/>
      <c r="X217" s="156" t="s">
        <v>333</v>
      </c>
      <c r="Y217" s="156" t="s">
        <v>167</v>
      </c>
      <c r="Z217" s="146"/>
      <c r="AA217" s="146"/>
      <c r="AB217" s="146"/>
      <c r="AC217" s="146"/>
      <c r="AD217" s="146"/>
      <c r="AE217" s="146"/>
      <c r="AF217" s="146"/>
      <c r="AG217" s="146" t="s">
        <v>357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>
      <c r="A218" s="177">
        <v>114</v>
      </c>
      <c r="B218" s="178" t="s">
        <v>491</v>
      </c>
      <c r="C218" s="184" t="s">
        <v>492</v>
      </c>
      <c r="D218" s="179" t="s">
        <v>164</v>
      </c>
      <c r="E218" s="180">
        <v>1</v>
      </c>
      <c r="F218" s="181"/>
      <c r="G218" s="182">
        <f t="shared" si="14"/>
        <v>0</v>
      </c>
      <c r="H218" s="157">
        <v>455.5</v>
      </c>
      <c r="I218" s="156">
        <f t="shared" si="15"/>
        <v>455.5</v>
      </c>
      <c r="J218" s="157">
        <v>0</v>
      </c>
      <c r="K218" s="156">
        <f t="shared" si="16"/>
        <v>0</v>
      </c>
      <c r="L218" s="156">
        <v>21</v>
      </c>
      <c r="M218" s="156">
        <f t="shared" si="17"/>
        <v>0</v>
      </c>
      <c r="N218" s="155">
        <v>0</v>
      </c>
      <c r="O218" s="155">
        <f t="shared" si="18"/>
        <v>0</v>
      </c>
      <c r="P218" s="155">
        <v>0</v>
      </c>
      <c r="Q218" s="155">
        <f t="shared" si="19"/>
        <v>0</v>
      </c>
      <c r="R218" s="156" t="s">
        <v>356</v>
      </c>
      <c r="S218" s="156" t="s">
        <v>165</v>
      </c>
      <c r="T218" s="156" t="s">
        <v>165</v>
      </c>
      <c r="U218" s="156">
        <v>0</v>
      </c>
      <c r="V218" s="156">
        <f t="shared" si="20"/>
        <v>0</v>
      </c>
      <c r="W218" s="156"/>
      <c r="X218" s="156" t="s">
        <v>333</v>
      </c>
      <c r="Y218" s="156" t="s">
        <v>167</v>
      </c>
      <c r="Z218" s="146"/>
      <c r="AA218" s="146"/>
      <c r="AB218" s="146"/>
      <c r="AC218" s="146"/>
      <c r="AD218" s="146"/>
      <c r="AE218" s="146"/>
      <c r="AF218" s="146"/>
      <c r="AG218" s="146" t="s">
        <v>357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1">
      <c r="A219" s="177">
        <v>115</v>
      </c>
      <c r="B219" s="178" t="s">
        <v>493</v>
      </c>
      <c r="C219" s="184" t="s">
        <v>494</v>
      </c>
      <c r="D219" s="179" t="s">
        <v>164</v>
      </c>
      <c r="E219" s="180">
        <v>2</v>
      </c>
      <c r="F219" s="181"/>
      <c r="G219" s="182">
        <f t="shared" si="14"/>
        <v>0</v>
      </c>
      <c r="H219" s="157">
        <v>298.5</v>
      </c>
      <c r="I219" s="156">
        <f t="shared" si="15"/>
        <v>597</v>
      </c>
      <c r="J219" s="157">
        <v>0</v>
      </c>
      <c r="K219" s="156">
        <f t="shared" si="16"/>
        <v>0</v>
      </c>
      <c r="L219" s="156">
        <v>21</v>
      </c>
      <c r="M219" s="156">
        <f t="shared" si="17"/>
        <v>0</v>
      </c>
      <c r="N219" s="155">
        <v>2.0000000000000001E-4</v>
      </c>
      <c r="O219" s="155">
        <f t="shared" si="18"/>
        <v>0</v>
      </c>
      <c r="P219" s="155">
        <v>0</v>
      </c>
      <c r="Q219" s="155">
        <f t="shared" si="19"/>
        <v>0</v>
      </c>
      <c r="R219" s="156" t="s">
        <v>356</v>
      </c>
      <c r="S219" s="156" t="s">
        <v>165</v>
      </c>
      <c r="T219" s="156" t="s">
        <v>165</v>
      </c>
      <c r="U219" s="156">
        <v>0</v>
      </c>
      <c r="V219" s="156">
        <f t="shared" si="20"/>
        <v>0</v>
      </c>
      <c r="W219" s="156"/>
      <c r="X219" s="156" t="s">
        <v>333</v>
      </c>
      <c r="Y219" s="156" t="s">
        <v>167</v>
      </c>
      <c r="Z219" s="146"/>
      <c r="AA219" s="146"/>
      <c r="AB219" s="146"/>
      <c r="AC219" s="146"/>
      <c r="AD219" s="146"/>
      <c r="AE219" s="146"/>
      <c r="AF219" s="146"/>
      <c r="AG219" s="146" t="s">
        <v>361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outlineLevel="1">
      <c r="A220" s="177">
        <v>116</v>
      </c>
      <c r="B220" s="178" t="s">
        <v>495</v>
      </c>
      <c r="C220" s="184" t="s">
        <v>496</v>
      </c>
      <c r="D220" s="179" t="s">
        <v>174</v>
      </c>
      <c r="E220" s="180">
        <v>2</v>
      </c>
      <c r="F220" s="181"/>
      <c r="G220" s="182">
        <f t="shared" si="14"/>
        <v>0</v>
      </c>
      <c r="H220" s="157">
        <v>672</v>
      </c>
      <c r="I220" s="156">
        <f t="shared" si="15"/>
        <v>1344</v>
      </c>
      <c r="J220" s="157">
        <v>0</v>
      </c>
      <c r="K220" s="156">
        <f t="shared" si="16"/>
        <v>0</v>
      </c>
      <c r="L220" s="156">
        <v>21</v>
      </c>
      <c r="M220" s="156">
        <f t="shared" si="17"/>
        <v>0</v>
      </c>
      <c r="N220" s="155">
        <v>0</v>
      </c>
      <c r="O220" s="155">
        <f t="shared" si="18"/>
        <v>0</v>
      </c>
      <c r="P220" s="155">
        <v>0</v>
      </c>
      <c r="Q220" s="155">
        <f t="shared" si="19"/>
        <v>0</v>
      </c>
      <c r="R220" s="156" t="s">
        <v>356</v>
      </c>
      <c r="S220" s="156" t="s">
        <v>497</v>
      </c>
      <c r="T220" s="156" t="s">
        <v>497</v>
      </c>
      <c r="U220" s="156">
        <v>0</v>
      </c>
      <c r="V220" s="156">
        <f t="shared" si="20"/>
        <v>0</v>
      </c>
      <c r="W220" s="156"/>
      <c r="X220" s="156" t="s">
        <v>333</v>
      </c>
      <c r="Y220" s="156" t="s">
        <v>167</v>
      </c>
      <c r="Z220" s="146"/>
      <c r="AA220" s="146"/>
      <c r="AB220" s="146"/>
      <c r="AC220" s="146"/>
      <c r="AD220" s="146"/>
      <c r="AE220" s="146"/>
      <c r="AF220" s="146"/>
      <c r="AG220" s="146" t="s">
        <v>361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outlineLevel="1">
      <c r="A221" s="177">
        <v>117</v>
      </c>
      <c r="B221" s="178" t="s">
        <v>498</v>
      </c>
      <c r="C221" s="184" t="s">
        <v>499</v>
      </c>
      <c r="D221" s="179" t="s">
        <v>302</v>
      </c>
      <c r="E221" s="180">
        <v>2</v>
      </c>
      <c r="F221" s="181"/>
      <c r="G221" s="182">
        <f t="shared" si="14"/>
        <v>0</v>
      </c>
      <c r="H221" s="157">
        <v>0</v>
      </c>
      <c r="I221" s="156">
        <f t="shared" si="15"/>
        <v>0</v>
      </c>
      <c r="J221" s="157">
        <v>500</v>
      </c>
      <c r="K221" s="156">
        <f t="shared" si="16"/>
        <v>1000</v>
      </c>
      <c r="L221" s="156">
        <v>21</v>
      </c>
      <c r="M221" s="156">
        <f t="shared" si="17"/>
        <v>0</v>
      </c>
      <c r="N221" s="155">
        <v>0</v>
      </c>
      <c r="O221" s="155">
        <f t="shared" si="18"/>
        <v>0</v>
      </c>
      <c r="P221" s="155">
        <v>0</v>
      </c>
      <c r="Q221" s="155">
        <f t="shared" si="19"/>
        <v>0</v>
      </c>
      <c r="R221" s="156"/>
      <c r="S221" s="156" t="s">
        <v>195</v>
      </c>
      <c r="T221" s="156" t="s">
        <v>303</v>
      </c>
      <c r="U221" s="156">
        <v>0</v>
      </c>
      <c r="V221" s="156">
        <f t="shared" si="20"/>
        <v>0</v>
      </c>
      <c r="W221" s="156"/>
      <c r="X221" s="156" t="s">
        <v>444</v>
      </c>
      <c r="Y221" s="156" t="s">
        <v>167</v>
      </c>
      <c r="Z221" s="146"/>
      <c r="AA221" s="146"/>
      <c r="AB221" s="146"/>
      <c r="AC221" s="146"/>
      <c r="AD221" s="146"/>
      <c r="AE221" s="146"/>
      <c r="AF221" s="146"/>
      <c r="AG221" s="146" t="s">
        <v>500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outlineLevel="1">
      <c r="A222" s="177">
        <v>118</v>
      </c>
      <c r="B222" s="178" t="s">
        <v>501</v>
      </c>
      <c r="C222" s="184" t="s">
        <v>502</v>
      </c>
      <c r="D222" s="179" t="s">
        <v>503</v>
      </c>
      <c r="E222" s="180">
        <v>3</v>
      </c>
      <c r="F222" s="181"/>
      <c r="G222" s="182">
        <f t="shared" si="14"/>
        <v>0</v>
      </c>
      <c r="H222" s="157">
        <v>0</v>
      </c>
      <c r="I222" s="156">
        <f t="shared" si="15"/>
        <v>0</v>
      </c>
      <c r="J222" s="157">
        <v>600</v>
      </c>
      <c r="K222" s="156">
        <f t="shared" si="16"/>
        <v>1800</v>
      </c>
      <c r="L222" s="156">
        <v>21</v>
      </c>
      <c r="M222" s="156">
        <f t="shared" si="17"/>
        <v>0</v>
      </c>
      <c r="N222" s="155">
        <v>0</v>
      </c>
      <c r="O222" s="155">
        <f t="shared" si="18"/>
        <v>0</v>
      </c>
      <c r="P222" s="155">
        <v>0</v>
      </c>
      <c r="Q222" s="155">
        <f t="shared" si="19"/>
        <v>0</v>
      </c>
      <c r="R222" s="156"/>
      <c r="S222" s="156" t="s">
        <v>195</v>
      </c>
      <c r="T222" s="156" t="s">
        <v>303</v>
      </c>
      <c r="U222" s="156">
        <v>0</v>
      </c>
      <c r="V222" s="156">
        <f t="shared" si="20"/>
        <v>0</v>
      </c>
      <c r="W222" s="156"/>
      <c r="X222" s="156" t="s">
        <v>444</v>
      </c>
      <c r="Y222" s="156" t="s">
        <v>167</v>
      </c>
      <c r="Z222" s="146"/>
      <c r="AA222" s="146"/>
      <c r="AB222" s="146"/>
      <c r="AC222" s="146"/>
      <c r="AD222" s="146"/>
      <c r="AE222" s="146"/>
      <c r="AF222" s="146"/>
      <c r="AG222" s="146" t="s">
        <v>500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>
      <c r="A223" s="164" t="s">
        <v>160</v>
      </c>
      <c r="B223" s="165" t="s">
        <v>103</v>
      </c>
      <c r="C223" s="183" t="s">
        <v>104</v>
      </c>
      <c r="D223" s="166"/>
      <c r="E223" s="167"/>
      <c r="F223" s="168"/>
      <c r="G223" s="169">
        <f>SUMIF(AG224:AG225,"&lt;&gt;NOR",G224:G225)</f>
        <v>0</v>
      </c>
      <c r="H223" s="163"/>
      <c r="I223" s="163">
        <f>SUM(I224:I225)</f>
        <v>0</v>
      </c>
      <c r="J223" s="163"/>
      <c r="K223" s="163">
        <f>SUM(K224:K225)</f>
        <v>4868</v>
      </c>
      <c r="L223" s="163"/>
      <c r="M223" s="163">
        <f>SUM(M224:M225)</f>
        <v>0</v>
      </c>
      <c r="N223" s="162"/>
      <c r="O223" s="162">
        <f>SUM(O224:O225)</f>
        <v>0</v>
      </c>
      <c r="P223" s="162"/>
      <c r="Q223" s="162">
        <f>SUM(Q224:Q225)</f>
        <v>0</v>
      </c>
      <c r="R223" s="163"/>
      <c r="S223" s="163"/>
      <c r="T223" s="163"/>
      <c r="U223" s="163"/>
      <c r="V223" s="163">
        <f>SUM(V224:V225)</f>
        <v>6</v>
      </c>
      <c r="W223" s="163"/>
      <c r="X223" s="163"/>
      <c r="Y223" s="163"/>
      <c r="AG223" t="s">
        <v>161</v>
      </c>
    </row>
    <row r="224" spans="1:60" outlineLevel="1">
      <c r="A224" s="177">
        <v>119</v>
      </c>
      <c r="B224" s="178" t="s">
        <v>504</v>
      </c>
      <c r="C224" s="184" t="s">
        <v>505</v>
      </c>
      <c r="D224" s="179" t="s">
        <v>164</v>
      </c>
      <c r="E224" s="180">
        <v>1</v>
      </c>
      <c r="F224" s="181"/>
      <c r="G224" s="182">
        <f>ROUND(E224*F224,2)</f>
        <v>0</v>
      </c>
      <c r="H224" s="157">
        <v>0</v>
      </c>
      <c r="I224" s="156">
        <f>ROUND(E224*H224,2)</f>
        <v>0</v>
      </c>
      <c r="J224" s="157">
        <v>1850</v>
      </c>
      <c r="K224" s="156">
        <f>ROUND(E224*J224,2)</f>
        <v>1850</v>
      </c>
      <c r="L224" s="156">
        <v>21</v>
      </c>
      <c r="M224" s="156">
        <f>G224*(1+L224/100)</f>
        <v>0</v>
      </c>
      <c r="N224" s="155">
        <v>0</v>
      </c>
      <c r="O224" s="155">
        <f>ROUND(E224*N224,2)</f>
        <v>0</v>
      </c>
      <c r="P224" s="155">
        <v>0</v>
      </c>
      <c r="Q224" s="155">
        <f>ROUND(E224*P224,2)</f>
        <v>0</v>
      </c>
      <c r="R224" s="156"/>
      <c r="S224" s="156" t="s">
        <v>195</v>
      </c>
      <c r="T224" s="156" t="s">
        <v>303</v>
      </c>
      <c r="U224" s="156">
        <v>0</v>
      </c>
      <c r="V224" s="156">
        <f>ROUND(E224*U224,2)</f>
        <v>0</v>
      </c>
      <c r="W224" s="156"/>
      <c r="X224" s="156" t="s">
        <v>166</v>
      </c>
      <c r="Y224" s="156" t="s">
        <v>167</v>
      </c>
      <c r="Z224" s="146"/>
      <c r="AA224" s="146"/>
      <c r="AB224" s="146"/>
      <c r="AC224" s="146"/>
      <c r="AD224" s="146"/>
      <c r="AE224" s="146"/>
      <c r="AF224" s="146"/>
      <c r="AG224" s="146" t="s">
        <v>304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outlineLevel="1">
      <c r="A225" s="177">
        <v>120</v>
      </c>
      <c r="B225" s="178" t="s">
        <v>506</v>
      </c>
      <c r="C225" s="184" t="s">
        <v>507</v>
      </c>
      <c r="D225" s="179" t="s">
        <v>478</v>
      </c>
      <c r="E225" s="180">
        <v>6</v>
      </c>
      <c r="F225" s="181"/>
      <c r="G225" s="182">
        <f>ROUND(E225*F225,2)</f>
        <v>0</v>
      </c>
      <c r="H225" s="157">
        <v>0</v>
      </c>
      <c r="I225" s="156">
        <f>ROUND(E225*H225,2)</f>
        <v>0</v>
      </c>
      <c r="J225" s="157">
        <v>503</v>
      </c>
      <c r="K225" s="156">
        <f>ROUND(E225*J225,2)</f>
        <v>3018</v>
      </c>
      <c r="L225" s="156">
        <v>21</v>
      </c>
      <c r="M225" s="156">
        <f>G225*(1+L225/100)</f>
        <v>0</v>
      </c>
      <c r="N225" s="155">
        <v>0</v>
      </c>
      <c r="O225" s="155">
        <f>ROUND(E225*N225,2)</f>
        <v>0</v>
      </c>
      <c r="P225" s="155">
        <v>0</v>
      </c>
      <c r="Q225" s="155">
        <f>ROUND(E225*P225,2)</f>
        <v>0</v>
      </c>
      <c r="R225" s="156" t="s">
        <v>479</v>
      </c>
      <c r="S225" s="156" t="s">
        <v>165</v>
      </c>
      <c r="T225" s="156" t="s">
        <v>165</v>
      </c>
      <c r="U225" s="156">
        <v>1</v>
      </c>
      <c r="V225" s="156">
        <f>ROUND(E225*U225,2)</f>
        <v>6</v>
      </c>
      <c r="W225" s="156"/>
      <c r="X225" s="156" t="s">
        <v>480</v>
      </c>
      <c r="Y225" s="156" t="s">
        <v>167</v>
      </c>
      <c r="Z225" s="146"/>
      <c r="AA225" s="146"/>
      <c r="AB225" s="146"/>
      <c r="AC225" s="146"/>
      <c r="AD225" s="146"/>
      <c r="AE225" s="146"/>
      <c r="AF225" s="146"/>
      <c r="AG225" s="146" t="s">
        <v>481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>
      <c r="A226" s="164" t="s">
        <v>160</v>
      </c>
      <c r="B226" s="165" t="s">
        <v>105</v>
      </c>
      <c r="C226" s="183" t="s">
        <v>106</v>
      </c>
      <c r="D226" s="166"/>
      <c r="E226" s="167"/>
      <c r="F226" s="168"/>
      <c r="G226" s="169">
        <f>SUMIF(AG227:AG234,"&lt;&gt;NOR",G227:G234)</f>
        <v>0</v>
      </c>
      <c r="H226" s="163"/>
      <c r="I226" s="163">
        <f>SUM(I227:I234)</f>
        <v>5683.2000000000007</v>
      </c>
      <c r="J226" s="163"/>
      <c r="K226" s="163">
        <f>SUM(K227:K234)</f>
        <v>17780.8</v>
      </c>
      <c r="L226" s="163"/>
      <c r="M226" s="163">
        <f>SUM(M227:M234)</f>
        <v>0</v>
      </c>
      <c r="N226" s="162"/>
      <c r="O226" s="162">
        <f>SUM(O227:O234)</f>
        <v>0.01</v>
      </c>
      <c r="P226" s="162"/>
      <c r="Q226" s="162">
        <f>SUM(Q227:Q234)</f>
        <v>0.05</v>
      </c>
      <c r="R226" s="163"/>
      <c r="S226" s="163"/>
      <c r="T226" s="163"/>
      <c r="U226" s="163"/>
      <c r="V226" s="163">
        <f>SUM(V227:V234)</f>
        <v>29.130000000000003</v>
      </c>
      <c r="W226" s="163"/>
      <c r="X226" s="163"/>
      <c r="Y226" s="163"/>
      <c r="AG226" t="s">
        <v>161</v>
      </c>
    </row>
    <row r="227" spans="1:60" outlineLevel="1">
      <c r="A227" s="177">
        <v>121</v>
      </c>
      <c r="B227" s="178" t="s">
        <v>508</v>
      </c>
      <c r="C227" s="184" t="s">
        <v>509</v>
      </c>
      <c r="D227" s="179" t="s">
        <v>182</v>
      </c>
      <c r="E227" s="180">
        <v>8</v>
      </c>
      <c r="F227" s="181"/>
      <c r="G227" s="182">
        <f t="shared" ref="G227:G234" si="21">ROUND(E227*F227,2)</f>
        <v>0</v>
      </c>
      <c r="H227" s="157">
        <v>279.58</v>
      </c>
      <c r="I227" s="156">
        <f t="shared" ref="I227:I234" si="22">ROUND(E227*H227,2)</f>
        <v>2236.64</v>
      </c>
      <c r="J227" s="157">
        <v>201.92</v>
      </c>
      <c r="K227" s="156">
        <f t="shared" ref="K227:K234" si="23">ROUND(E227*J227,2)</f>
        <v>1615.36</v>
      </c>
      <c r="L227" s="156">
        <v>21</v>
      </c>
      <c r="M227" s="156">
        <f t="shared" ref="M227:M234" si="24">G227*(1+L227/100)</f>
        <v>0</v>
      </c>
      <c r="N227" s="155">
        <v>7.6000000000000004E-4</v>
      </c>
      <c r="O227" s="155">
        <f t="shared" ref="O227:O234" si="25">ROUND(E227*N227,2)</f>
        <v>0.01</v>
      </c>
      <c r="P227" s="155">
        <v>0</v>
      </c>
      <c r="Q227" s="155">
        <f t="shared" ref="Q227:Q234" si="26">ROUND(E227*P227,2)</f>
        <v>0</v>
      </c>
      <c r="R227" s="156"/>
      <c r="S227" s="156" t="s">
        <v>165</v>
      </c>
      <c r="T227" s="156" t="s">
        <v>165</v>
      </c>
      <c r="U227" s="156">
        <v>0.29737999999999998</v>
      </c>
      <c r="V227" s="156">
        <f t="shared" ref="V227:V234" si="27">ROUND(E227*U227,2)</f>
        <v>2.38</v>
      </c>
      <c r="W227" s="156"/>
      <c r="X227" s="156" t="s">
        <v>166</v>
      </c>
      <c r="Y227" s="156" t="s">
        <v>167</v>
      </c>
      <c r="Z227" s="146"/>
      <c r="AA227" s="146"/>
      <c r="AB227" s="146"/>
      <c r="AC227" s="146"/>
      <c r="AD227" s="146"/>
      <c r="AE227" s="146"/>
      <c r="AF227" s="146"/>
      <c r="AG227" s="146" t="s">
        <v>168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outlineLevel="1">
      <c r="A228" s="177">
        <v>122</v>
      </c>
      <c r="B228" s="178" t="s">
        <v>510</v>
      </c>
      <c r="C228" s="184" t="s">
        <v>511</v>
      </c>
      <c r="D228" s="179" t="s">
        <v>182</v>
      </c>
      <c r="E228" s="180">
        <v>2</v>
      </c>
      <c r="F228" s="181"/>
      <c r="G228" s="182">
        <f t="shared" si="21"/>
        <v>0</v>
      </c>
      <c r="H228" s="157">
        <v>411.33</v>
      </c>
      <c r="I228" s="156">
        <f t="shared" si="22"/>
        <v>822.66</v>
      </c>
      <c r="J228" s="157">
        <v>215.67</v>
      </c>
      <c r="K228" s="156">
        <f t="shared" si="23"/>
        <v>431.34</v>
      </c>
      <c r="L228" s="156">
        <v>21</v>
      </c>
      <c r="M228" s="156">
        <f t="shared" si="24"/>
        <v>0</v>
      </c>
      <c r="N228" s="155">
        <v>1.01E-3</v>
      </c>
      <c r="O228" s="155">
        <f t="shared" si="25"/>
        <v>0</v>
      </c>
      <c r="P228" s="155">
        <v>0</v>
      </c>
      <c r="Q228" s="155">
        <f t="shared" si="26"/>
        <v>0</v>
      </c>
      <c r="R228" s="156"/>
      <c r="S228" s="156" t="s">
        <v>165</v>
      </c>
      <c r="T228" s="156" t="s">
        <v>165</v>
      </c>
      <c r="U228" s="156">
        <v>0.31738</v>
      </c>
      <c r="V228" s="156">
        <f t="shared" si="27"/>
        <v>0.63</v>
      </c>
      <c r="W228" s="156"/>
      <c r="X228" s="156" t="s">
        <v>166</v>
      </c>
      <c r="Y228" s="156" t="s">
        <v>167</v>
      </c>
      <c r="Z228" s="146"/>
      <c r="AA228" s="146"/>
      <c r="AB228" s="146"/>
      <c r="AC228" s="146"/>
      <c r="AD228" s="146"/>
      <c r="AE228" s="146"/>
      <c r="AF228" s="146"/>
      <c r="AG228" s="146" t="s">
        <v>168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outlineLevel="1">
      <c r="A229" s="177">
        <v>123</v>
      </c>
      <c r="B229" s="178" t="s">
        <v>512</v>
      </c>
      <c r="C229" s="184" t="s">
        <v>513</v>
      </c>
      <c r="D229" s="179" t="s">
        <v>182</v>
      </c>
      <c r="E229" s="180">
        <v>10</v>
      </c>
      <c r="F229" s="181"/>
      <c r="G229" s="182">
        <f t="shared" si="21"/>
        <v>0</v>
      </c>
      <c r="H229" s="157">
        <v>0.45</v>
      </c>
      <c r="I229" s="156">
        <f t="shared" si="22"/>
        <v>4.5</v>
      </c>
      <c r="J229" s="157">
        <v>14.45</v>
      </c>
      <c r="K229" s="156">
        <f t="shared" si="23"/>
        <v>144.5</v>
      </c>
      <c r="L229" s="156">
        <v>21</v>
      </c>
      <c r="M229" s="156">
        <f t="shared" si="24"/>
        <v>0</v>
      </c>
      <c r="N229" s="155">
        <v>0</v>
      </c>
      <c r="O229" s="155">
        <f t="shared" si="25"/>
        <v>0</v>
      </c>
      <c r="P229" s="155">
        <v>0</v>
      </c>
      <c r="Q229" s="155">
        <f t="shared" si="26"/>
        <v>0</v>
      </c>
      <c r="R229" s="156"/>
      <c r="S229" s="156" t="s">
        <v>165</v>
      </c>
      <c r="T229" s="156" t="s">
        <v>165</v>
      </c>
      <c r="U229" s="156">
        <v>2.1000000000000001E-2</v>
      </c>
      <c r="V229" s="156">
        <f t="shared" si="27"/>
        <v>0.21</v>
      </c>
      <c r="W229" s="156"/>
      <c r="X229" s="156" t="s">
        <v>166</v>
      </c>
      <c r="Y229" s="156" t="s">
        <v>167</v>
      </c>
      <c r="Z229" s="146"/>
      <c r="AA229" s="146"/>
      <c r="AB229" s="146"/>
      <c r="AC229" s="146"/>
      <c r="AD229" s="146"/>
      <c r="AE229" s="146"/>
      <c r="AF229" s="146"/>
      <c r="AG229" s="146" t="s">
        <v>168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1">
      <c r="A230" s="177">
        <v>124</v>
      </c>
      <c r="B230" s="178" t="s">
        <v>514</v>
      </c>
      <c r="C230" s="184" t="s">
        <v>515</v>
      </c>
      <c r="D230" s="179" t="s">
        <v>164</v>
      </c>
      <c r="E230" s="180">
        <v>2</v>
      </c>
      <c r="F230" s="181"/>
      <c r="G230" s="182">
        <f t="shared" si="21"/>
        <v>0</v>
      </c>
      <c r="H230" s="157">
        <v>147.24</v>
      </c>
      <c r="I230" s="156">
        <f t="shared" si="22"/>
        <v>294.48</v>
      </c>
      <c r="J230" s="157">
        <v>111.26</v>
      </c>
      <c r="K230" s="156">
        <f t="shared" si="23"/>
        <v>222.52</v>
      </c>
      <c r="L230" s="156">
        <v>21</v>
      </c>
      <c r="M230" s="156">
        <f t="shared" si="24"/>
        <v>0</v>
      </c>
      <c r="N230" s="155">
        <v>3.8999999999999999E-4</v>
      </c>
      <c r="O230" s="155">
        <f t="shared" si="25"/>
        <v>0</v>
      </c>
      <c r="P230" s="155">
        <v>0</v>
      </c>
      <c r="Q230" s="155">
        <f t="shared" si="26"/>
        <v>0</v>
      </c>
      <c r="R230" s="156"/>
      <c r="S230" s="156" t="s">
        <v>165</v>
      </c>
      <c r="T230" s="156" t="s">
        <v>165</v>
      </c>
      <c r="U230" s="156">
        <v>0.17499999999999999</v>
      </c>
      <c r="V230" s="156">
        <f t="shared" si="27"/>
        <v>0.35</v>
      </c>
      <c r="W230" s="156"/>
      <c r="X230" s="156" t="s">
        <v>166</v>
      </c>
      <c r="Y230" s="156" t="s">
        <v>167</v>
      </c>
      <c r="Z230" s="146"/>
      <c r="AA230" s="146"/>
      <c r="AB230" s="146"/>
      <c r="AC230" s="146"/>
      <c r="AD230" s="146"/>
      <c r="AE230" s="146"/>
      <c r="AF230" s="146"/>
      <c r="AG230" s="146" t="s">
        <v>304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>
      <c r="A231" s="177">
        <v>125</v>
      </c>
      <c r="B231" s="178" t="s">
        <v>516</v>
      </c>
      <c r="C231" s="184" t="s">
        <v>517</v>
      </c>
      <c r="D231" s="179" t="s">
        <v>164</v>
      </c>
      <c r="E231" s="180">
        <v>2</v>
      </c>
      <c r="F231" s="181"/>
      <c r="G231" s="182">
        <f t="shared" si="21"/>
        <v>0</v>
      </c>
      <c r="H231" s="157">
        <v>164.9</v>
      </c>
      <c r="I231" s="156">
        <f t="shared" si="22"/>
        <v>329.8</v>
      </c>
      <c r="J231" s="157">
        <v>124.6</v>
      </c>
      <c r="K231" s="156">
        <f t="shared" si="23"/>
        <v>249.2</v>
      </c>
      <c r="L231" s="156">
        <v>21</v>
      </c>
      <c r="M231" s="156">
        <f t="shared" si="24"/>
        <v>0</v>
      </c>
      <c r="N231" s="155">
        <v>4.4000000000000002E-4</v>
      </c>
      <c r="O231" s="155">
        <f t="shared" si="25"/>
        <v>0</v>
      </c>
      <c r="P231" s="155">
        <v>0</v>
      </c>
      <c r="Q231" s="155">
        <f t="shared" si="26"/>
        <v>0</v>
      </c>
      <c r="R231" s="156"/>
      <c r="S231" s="156" t="s">
        <v>165</v>
      </c>
      <c r="T231" s="156" t="s">
        <v>165</v>
      </c>
      <c r="U231" s="156">
        <v>0.19600000000000001</v>
      </c>
      <c r="V231" s="156">
        <f t="shared" si="27"/>
        <v>0.39</v>
      </c>
      <c r="W231" s="156"/>
      <c r="X231" s="156" t="s">
        <v>166</v>
      </c>
      <c r="Y231" s="156" t="s">
        <v>167</v>
      </c>
      <c r="Z231" s="146"/>
      <c r="AA231" s="146"/>
      <c r="AB231" s="146"/>
      <c r="AC231" s="146"/>
      <c r="AD231" s="146"/>
      <c r="AE231" s="146"/>
      <c r="AF231" s="146"/>
      <c r="AG231" s="146" t="s">
        <v>304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1">
      <c r="A232" s="177">
        <v>126</v>
      </c>
      <c r="B232" s="178" t="s">
        <v>518</v>
      </c>
      <c r="C232" s="184" t="s">
        <v>519</v>
      </c>
      <c r="D232" s="179" t="s">
        <v>164</v>
      </c>
      <c r="E232" s="180">
        <v>2</v>
      </c>
      <c r="F232" s="181"/>
      <c r="G232" s="182">
        <f t="shared" si="21"/>
        <v>0</v>
      </c>
      <c r="H232" s="157">
        <v>204.76</v>
      </c>
      <c r="I232" s="156">
        <f t="shared" si="22"/>
        <v>409.52</v>
      </c>
      <c r="J232" s="157">
        <v>176.74</v>
      </c>
      <c r="K232" s="156">
        <f t="shared" si="23"/>
        <v>353.48</v>
      </c>
      <c r="L232" s="156">
        <v>21</v>
      </c>
      <c r="M232" s="156">
        <f t="shared" si="24"/>
        <v>0</v>
      </c>
      <c r="N232" s="155">
        <v>5.4000000000000001E-4</v>
      </c>
      <c r="O232" s="155">
        <f t="shared" si="25"/>
        <v>0</v>
      </c>
      <c r="P232" s="155">
        <v>0</v>
      </c>
      <c r="Q232" s="155">
        <f t="shared" si="26"/>
        <v>0</v>
      </c>
      <c r="R232" s="156"/>
      <c r="S232" s="156" t="s">
        <v>165</v>
      </c>
      <c r="T232" s="156" t="s">
        <v>165</v>
      </c>
      <c r="U232" s="156">
        <v>0.27800000000000002</v>
      </c>
      <c r="V232" s="156">
        <f t="shared" si="27"/>
        <v>0.56000000000000005</v>
      </c>
      <c r="W232" s="156"/>
      <c r="X232" s="156" t="s">
        <v>166</v>
      </c>
      <c r="Y232" s="156" t="s">
        <v>167</v>
      </c>
      <c r="Z232" s="146"/>
      <c r="AA232" s="146"/>
      <c r="AB232" s="146"/>
      <c r="AC232" s="146"/>
      <c r="AD232" s="146"/>
      <c r="AE232" s="146"/>
      <c r="AF232" s="146"/>
      <c r="AG232" s="146" t="s">
        <v>304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1">
      <c r="A233" s="177">
        <v>127</v>
      </c>
      <c r="B233" s="178" t="s">
        <v>520</v>
      </c>
      <c r="C233" s="184" t="s">
        <v>521</v>
      </c>
      <c r="D233" s="179" t="s">
        <v>522</v>
      </c>
      <c r="E233" s="180">
        <v>65</v>
      </c>
      <c r="F233" s="181"/>
      <c r="G233" s="182">
        <f t="shared" si="21"/>
        <v>0</v>
      </c>
      <c r="H233" s="157">
        <v>16.54</v>
      </c>
      <c r="I233" s="156">
        <f t="shared" si="22"/>
        <v>1075.0999999999999</v>
      </c>
      <c r="J233" s="157">
        <v>183.46</v>
      </c>
      <c r="K233" s="156">
        <f t="shared" si="23"/>
        <v>11924.9</v>
      </c>
      <c r="L233" s="156">
        <v>21</v>
      </c>
      <c r="M233" s="156">
        <f t="shared" si="24"/>
        <v>0</v>
      </c>
      <c r="N233" s="155">
        <v>6.0000000000000002E-5</v>
      </c>
      <c r="O233" s="155">
        <f t="shared" si="25"/>
        <v>0</v>
      </c>
      <c r="P233" s="155">
        <v>0</v>
      </c>
      <c r="Q233" s="155">
        <f t="shared" si="26"/>
        <v>0</v>
      </c>
      <c r="R233" s="156"/>
      <c r="S233" s="156" t="s">
        <v>165</v>
      </c>
      <c r="T233" s="156" t="s">
        <v>165</v>
      </c>
      <c r="U233" s="156">
        <v>0.30399999999999999</v>
      </c>
      <c r="V233" s="156">
        <f t="shared" si="27"/>
        <v>19.760000000000002</v>
      </c>
      <c r="W233" s="156"/>
      <c r="X233" s="156" t="s">
        <v>166</v>
      </c>
      <c r="Y233" s="156" t="s">
        <v>167</v>
      </c>
      <c r="Z233" s="146"/>
      <c r="AA233" s="146"/>
      <c r="AB233" s="146"/>
      <c r="AC233" s="146"/>
      <c r="AD233" s="146"/>
      <c r="AE233" s="146"/>
      <c r="AF233" s="146"/>
      <c r="AG233" s="146" t="s">
        <v>168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1">
      <c r="A234" s="177">
        <v>128</v>
      </c>
      <c r="B234" s="178" t="s">
        <v>523</v>
      </c>
      <c r="C234" s="184" t="s">
        <v>524</v>
      </c>
      <c r="D234" s="179" t="s">
        <v>522</v>
      </c>
      <c r="E234" s="180">
        <v>50</v>
      </c>
      <c r="F234" s="181"/>
      <c r="G234" s="182">
        <f t="shared" si="21"/>
        <v>0</v>
      </c>
      <c r="H234" s="157">
        <v>10.210000000000001</v>
      </c>
      <c r="I234" s="156">
        <f t="shared" si="22"/>
        <v>510.5</v>
      </c>
      <c r="J234" s="157">
        <v>56.79</v>
      </c>
      <c r="K234" s="156">
        <f t="shared" si="23"/>
        <v>2839.5</v>
      </c>
      <c r="L234" s="156">
        <v>21</v>
      </c>
      <c r="M234" s="156">
        <f t="shared" si="24"/>
        <v>0</v>
      </c>
      <c r="N234" s="155">
        <v>5.0000000000000002E-5</v>
      </c>
      <c r="O234" s="155">
        <f t="shared" si="25"/>
        <v>0</v>
      </c>
      <c r="P234" s="155">
        <v>1E-3</v>
      </c>
      <c r="Q234" s="155">
        <f t="shared" si="26"/>
        <v>0.05</v>
      </c>
      <c r="R234" s="156"/>
      <c r="S234" s="156" t="s">
        <v>165</v>
      </c>
      <c r="T234" s="156" t="s">
        <v>165</v>
      </c>
      <c r="U234" s="156">
        <v>9.7000000000000003E-2</v>
      </c>
      <c r="V234" s="156">
        <f t="shared" si="27"/>
        <v>4.8499999999999996</v>
      </c>
      <c r="W234" s="156"/>
      <c r="X234" s="156" t="s">
        <v>166</v>
      </c>
      <c r="Y234" s="156" t="s">
        <v>167</v>
      </c>
      <c r="Z234" s="146"/>
      <c r="AA234" s="146"/>
      <c r="AB234" s="146"/>
      <c r="AC234" s="146"/>
      <c r="AD234" s="146"/>
      <c r="AE234" s="146"/>
      <c r="AF234" s="146"/>
      <c r="AG234" s="146" t="s">
        <v>168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>
      <c r="A235" s="164" t="s">
        <v>160</v>
      </c>
      <c r="B235" s="165" t="s">
        <v>107</v>
      </c>
      <c r="C235" s="183" t="s">
        <v>108</v>
      </c>
      <c r="D235" s="166"/>
      <c r="E235" s="167"/>
      <c r="F235" s="168"/>
      <c r="G235" s="169">
        <f>SUMIF(AG236:AG237,"&lt;&gt;NOR",G236:G237)</f>
        <v>0</v>
      </c>
      <c r="H235" s="163"/>
      <c r="I235" s="163">
        <f>SUM(I236:I237)</f>
        <v>1841.24</v>
      </c>
      <c r="J235" s="163"/>
      <c r="K235" s="163">
        <f>SUM(K236:K237)</f>
        <v>340.76</v>
      </c>
      <c r="L235" s="163"/>
      <c r="M235" s="163">
        <f>SUM(M236:M237)</f>
        <v>0</v>
      </c>
      <c r="N235" s="162"/>
      <c r="O235" s="162">
        <f>SUM(O236:O237)</f>
        <v>0</v>
      </c>
      <c r="P235" s="162"/>
      <c r="Q235" s="162">
        <f>SUM(Q236:Q237)</f>
        <v>0</v>
      </c>
      <c r="R235" s="163"/>
      <c r="S235" s="163"/>
      <c r="T235" s="163"/>
      <c r="U235" s="163"/>
      <c r="V235" s="163">
        <f>SUM(V236:V237)</f>
        <v>0.54</v>
      </c>
      <c r="W235" s="163"/>
      <c r="X235" s="163"/>
      <c r="Y235" s="163"/>
      <c r="AG235" t="s">
        <v>161</v>
      </c>
    </row>
    <row r="236" spans="1:60" outlineLevel="1">
      <c r="A236" s="177">
        <v>129</v>
      </c>
      <c r="B236" s="178" t="s">
        <v>525</v>
      </c>
      <c r="C236" s="184" t="s">
        <v>526</v>
      </c>
      <c r="D236" s="179" t="s">
        <v>164</v>
      </c>
      <c r="E236" s="180">
        <v>2</v>
      </c>
      <c r="F236" s="181"/>
      <c r="G236" s="182">
        <f>ROUND(E236*F236,2)</f>
        <v>0</v>
      </c>
      <c r="H236" s="157">
        <v>568.74</v>
      </c>
      <c r="I236" s="156">
        <f>ROUND(E236*H236,2)</f>
        <v>1137.48</v>
      </c>
      <c r="J236" s="157">
        <v>111.26</v>
      </c>
      <c r="K236" s="156">
        <f>ROUND(E236*J236,2)</f>
        <v>222.52</v>
      </c>
      <c r="L236" s="156">
        <v>21</v>
      </c>
      <c r="M236" s="156">
        <f>G236*(1+L236/100)</f>
        <v>0</v>
      </c>
      <c r="N236" s="155">
        <v>2.0000000000000001E-4</v>
      </c>
      <c r="O236" s="155">
        <f>ROUND(E236*N236,2)</f>
        <v>0</v>
      </c>
      <c r="P236" s="155">
        <v>0</v>
      </c>
      <c r="Q236" s="155">
        <f>ROUND(E236*P236,2)</f>
        <v>0</v>
      </c>
      <c r="R236" s="156"/>
      <c r="S236" s="156" t="s">
        <v>165</v>
      </c>
      <c r="T236" s="156" t="s">
        <v>165</v>
      </c>
      <c r="U236" s="156">
        <v>0.17499999999999999</v>
      </c>
      <c r="V236" s="156">
        <f>ROUND(E236*U236,2)</f>
        <v>0.35</v>
      </c>
      <c r="W236" s="156"/>
      <c r="X236" s="156" t="s">
        <v>166</v>
      </c>
      <c r="Y236" s="156" t="s">
        <v>167</v>
      </c>
      <c r="Z236" s="146"/>
      <c r="AA236" s="146"/>
      <c r="AB236" s="146"/>
      <c r="AC236" s="146"/>
      <c r="AD236" s="146"/>
      <c r="AE236" s="146"/>
      <c r="AF236" s="146"/>
      <c r="AG236" s="146" t="s">
        <v>168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1">
      <c r="A237" s="177">
        <v>130</v>
      </c>
      <c r="B237" s="178" t="s">
        <v>527</v>
      </c>
      <c r="C237" s="184" t="s">
        <v>528</v>
      </c>
      <c r="D237" s="179" t="s">
        <v>164</v>
      </c>
      <c r="E237" s="180">
        <v>2</v>
      </c>
      <c r="F237" s="181"/>
      <c r="G237" s="182">
        <f>ROUND(E237*F237,2)</f>
        <v>0</v>
      </c>
      <c r="H237" s="157">
        <v>351.88</v>
      </c>
      <c r="I237" s="156">
        <f>ROUND(E237*H237,2)</f>
        <v>703.76</v>
      </c>
      <c r="J237" s="157">
        <v>59.12</v>
      </c>
      <c r="K237" s="156">
        <f>ROUND(E237*J237,2)</f>
        <v>118.24</v>
      </c>
      <c r="L237" s="156">
        <v>21</v>
      </c>
      <c r="M237" s="156">
        <f>G237*(1+L237/100)</f>
        <v>0</v>
      </c>
      <c r="N237" s="155">
        <v>8.0000000000000004E-4</v>
      </c>
      <c r="O237" s="155">
        <f>ROUND(E237*N237,2)</f>
        <v>0</v>
      </c>
      <c r="P237" s="155">
        <v>0</v>
      </c>
      <c r="Q237" s="155">
        <f>ROUND(E237*P237,2)</f>
        <v>0</v>
      </c>
      <c r="R237" s="156"/>
      <c r="S237" s="156" t="s">
        <v>165</v>
      </c>
      <c r="T237" s="156" t="s">
        <v>165</v>
      </c>
      <c r="U237" s="156">
        <v>9.2999999999999999E-2</v>
      </c>
      <c r="V237" s="156">
        <f>ROUND(E237*U237,2)</f>
        <v>0.19</v>
      </c>
      <c r="W237" s="156"/>
      <c r="X237" s="156" t="s">
        <v>166</v>
      </c>
      <c r="Y237" s="156" t="s">
        <v>167</v>
      </c>
      <c r="Z237" s="146"/>
      <c r="AA237" s="146"/>
      <c r="AB237" s="146"/>
      <c r="AC237" s="146"/>
      <c r="AD237" s="146"/>
      <c r="AE237" s="146"/>
      <c r="AF237" s="146"/>
      <c r="AG237" s="146" t="s">
        <v>304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>
      <c r="A238" s="164" t="s">
        <v>160</v>
      </c>
      <c r="B238" s="165" t="s">
        <v>109</v>
      </c>
      <c r="C238" s="183" t="s">
        <v>110</v>
      </c>
      <c r="D238" s="166"/>
      <c r="E238" s="167"/>
      <c r="F238" s="168"/>
      <c r="G238" s="169">
        <f>SUMIF(AG239:AG248,"&lt;&gt;NOR",G239:G248)</f>
        <v>0</v>
      </c>
      <c r="H238" s="163"/>
      <c r="I238" s="163">
        <f>SUM(I239:I248)</f>
        <v>11975.79</v>
      </c>
      <c r="J238" s="163"/>
      <c r="K238" s="163">
        <f>SUM(K239:K248)</f>
        <v>7630.98</v>
      </c>
      <c r="L238" s="163"/>
      <c r="M238" s="163">
        <f>SUM(M239:M248)</f>
        <v>0</v>
      </c>
      <c r="N238" s="162"/>
      <c r="O238" s="162">
        <f>SUM(O239:O248)</f>
        <v>0.04</v>
      </c>
      <c r="P238" s="162"/>
      <c r="Q238" s="162">
        <f>SUM(Q239:Q248)</f>
        <v>0.05</v>
      </c>
      <c r="R238" s="163"/>
      <c r="S238" s="163"/>
      <c r="T238" s="163"/>
      <c r="U238" s="163"/>
      <c r="V238" s="163">
        <f>SUM(V239:V248)</f>
        <v>3.42</v>
      </c>
      <c r="W238" s="163"/>
      <c r="X238" s="163"/>
      <c r="Y238" s="163"/>
      <c r="AG238" t="s">
        <v>161</v>
      </c>
    </row>
    <row r="239" spans="1:60" outlineLevel="1">
      <c r="A239" s="177">
        <v>131</v>
      </c>
      <c r="B239" s="178" t="s">
        <v>529</v>
      </c>
      <c r="C239" s="184" t="s">
        <v>530</v>
      </c>
      <c r="D239" s="179" t="s">
        <v>164</v>
      </c>
      <c r="E239" s="180">
        <v>2</v>
      </c>
      <c r="F239" s="181"/>
      <c r="G239" s="182">
        <f t="shared" ref="G239:G248" si="28">ROUND(E239*F239,2)</f>
        <v>0</v>
      </c>
      <c r="H239" s="157">
        <v>0</v>
      </c>
      <c r="I239" s="156">
        <f t="shared" ref="I239:I248" si="29">ROUND(E239*H239,2)</f>
        <v>0</v>
      </c>
      <c r="J239" s="157">
        <v>170.5</v>
      </c>
      <c r="K239" s="156">
        <f t="shared" ref="K239:K248" si="30">ROUND(E239*J239,2)</f>
        <v>341</v>
      </c>
      <c r="L239" s="156">
        <v>21</v>
      </c>
      <c r="M239" s="156">
        <f t="shared" ref="M239:M248" si="31">G239*(1+L239/100)</f>
        <v>0</v>
      </c>
      <c r="N239" s="155">
        <v>0</v>
      </c>
      <c r="O239" s="155">
        <f t="shared" ref="O239:O248" si="32">ROUND(E239*N239,2)</f>
        <v>0</v>
      </c>
      <c r="P239" s="155">
        <v>0</v>
      </c>
      <c r="Q239" s="155">
        <f t="shared" ref="Q239:Q248" si="33">ROUND(E239*P239,2)</f>
        <v>0</v>
      </c>
      <c r="R239" s="156"/>
      <c r="S239" s="156" t="s">
        <v>165</v>
      </c>
      <c r="T239" s="156" t="s">
        <v>165</v>
      </c>
      <c r="U239" s="156">
        <v>0.26800000000000002</v>
      </c>
      <c r="V239" s="156">
        <f t="shared" ref="V239:V248" si="34">ROUND(E239*U239,2)</f>
        <v>0.54</v>
      </c>
      <c r="W239" s="156"/>
      <c r="X239" s="156" t="s">
        <v>166</v>
      </c>
      <c r="Y239" s="156" t="s">
        <v>167</v>
      </c>
      <c r="Z239" s="146"/>
      <c r="AA239" s="146"/>
      <c r="AB239" s="146"/>
      <c r="AC239" s="146"/>
      <c r="AD239" s="146"/>
      <c r="AE239" s="146"/>
      <c r="AF239" s="146"/>
      <c r="AG239" s="146" t="s">
        <v>304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1">
      <c r="A240" s="177">
        <v>132</v>
      </c>
      <c r="B240" s="178" t="s">
        <v>531</v>
      </c>
      <c r="C240" s="184" t="s">
        <v>532</v>
      </c>
      <c r="D240" s="179" t="s">
        <v>174</v>
      </c>
      <c r="E240" s="180">
        <v>4</v>
      </c>
      <c r="F240" s="181"/>
      <c r="G240" s="182">
        <f t="shared" si="28"/>
        <v>0</v>
      </c>
      <c r="H240" s="157">
        <v>1.2</v>
      </c>
      <c r="I240" s="156">
        <f t="shared" si="29"/>
        <v>4.8</v>
      </c>
      <c r="J240" s="157">
        <v>78</v>
      </c>
      <c r="K240" s="156">
        <f t="shared" si="30"/>
        <v>312</v>
      </c>
      <c r="L240" s="156">
        <v>21</v>
      </c>
      <c r="M240" s="156">
        <f t="shared" si="31"/>
        <v>0</v>
      </c>
      <c r="N240" s="155">
        <v>0</v>
      </c>
      <c r="O240" s="155">
        <f t="shared" si="32"/>
        <v>0</v>
      </c>
      <c r="P240" s="155">
        <v>0</v>
      </c>
      <c r="Q240" s="155">
        <f t="shared" si="33"/>
        <v>0</v>
      </c>
      <c r="R240" s="156"/>
      <c r="S240" s="156" t="s">
        <v>165</v>
      </c>
      <c r="T240" s="156" t="s">
        <v>165</v>
      </c>
      <c r="U240" s="156">
        <v>0.13400000000000001</v>
      </c>
      <c r="V240" s="156">
        <f t="shared" si="34"/>
        <v>0.54</v>
      </c>
      <c r="W240" s="156"/>
      <c r="X240" s="156" t="s">
        <v>166</v>
      </c>
      <c r="Y240" s="156" t="s">
        <v>167</v>
      </c>
      <c r="Z240" s="146"/>
      <c r="AA240" s="146"/>
      <c r="AB240" s="146"/>
      <c r="AC240" s="146"/>
      <c r="AD240" s="146"/>
      <c r="AE240" s="146"/>
      <c r="AF240" s="146"/>
      <c r="AG240" s="146" t="s">
        <v>304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1">
      <c r="A241" s="177">
        <v>133</v>
      </c>
      <c r="B241" s="178" t="s">
        <v>533</v>
      </c>
      <c r="C241" s="184" t="s">
        <v>534</v>
      </c>
      <c r="D241" s="179" t="s">
        <v>174</v>
      </c>
      <c r="E241" s="180">
        <v>2</v>
      </c>
      <c r="F241" s="181"/>
      <c r="G241" s="182">
        <f t="shared" si="28"/>
        <v>0</v>
      </c>
      <c r="H241" s="157">
        <v>0</v>
      </c>
      <c r="I241" s="156">
        <f t="shared" si="29"/>
        <v>0</v>
      </c>
      <c r="J241" s="157">
        <v>47.8</v>
      </c>
      <c r="K241" s="156">
        <f t="shared" si="30"/>
        <v>95.6</v>
      </c>
      <c r="L241" s="156">
        <v>21</v>
      </c>
      <c r="M241" s="156">
        <f t="shared" si="31"/>
        <v>0</v>
      </c>
      <c r="N241" s="155">
        <v>0</v>
      </c>
      <c r="O241" s="155">
        <f t="shared" si="32"/>
        <v>0</v>
      </c>
      <c r="P241" s="155">
        <v>2.3800000000000002E-2</v>
      </c>
      <c r="Q241" s="155">
        <f t="shared" si="33"/>
        <v>0.05</v>
      </c>
      <c r="R241" s="156"/>
      <c r="S241" s="156" t="s">
        <v>165</v>
      </c>
      <c r="T241" s="156" t="s">
        <v>165</v>
      </c>
      <c r="U241" s="156">
        <v>8.2000000000000003E-2</v>
      </c>
      <c r="V241" s="156">
        <f t="shared" si="34"/>
        <v>0.16</v>
      </c>
      <c r="W241" s="156"/>
      <c r="X241" s="156" t="s">
        <v>166</v>
      </c>
      <c r="Y241" s="156" t="s">
        <v>167</v>
      </c>
      <c r="Z241" s="146"/>
      <c r="AA241" s="146"/>
      <c r="AB241" s="146"/>
      <c r="AC241" s="146"/>
      <c r="AD241" s="146"/>
      <c r="AE241" s="146"/>
      <c r="AF241" s="146"/>
      <c r="AG241" s="146" t="s">
        <v>304</v>
      </c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ht="20.399999999999999" outlineLevel="1">
      <c r="A242" s="177">
        <v>134</v>
      </c>
      <c r="B242" s="178" t="s">
        <v>535</v>
      </c>
      <c r="C242" s="184" t="s">
        <v>536</v>
      </c>
      <c r="D242" s="179" t="s">
        <v>164</v>
      </c>
      <c r="E242" s="180">
        <v>1</v>
      </c>
      <c r="F242" s="181"/>
      <c r="G242" s="182">
        <f t="shared" si="28"/>
        <v>0</v>
      </c>
      <c r="H242" s="157">
        <v>7407.45</v>
      </c>
      <c r="I242" s="156">
        <f t="shared" si="29"/>
        <v>7407.45</v>
      </c>
      <c r="J242" s="157">
        <v>497.55</v>
      </c>
      <c r="K242" s="156">
        <f t="shared" si="30"/>
        <v>497.55</v>
      </c>
      <c r="L242" s="156">
        <v>21</v>
      </c>
      <c r="M242" s="156">
        <f t="shared" si="31"/>
        <v>0</v>
      </c>
      <c r="N242" s="155">
        <v>2.0469999999999999E-2</v>
      </c>
      <c r="O242" s="155">
        <f t="shared" si="32"/>
        <v>0.02</v>
      </c>
      <c r="P242" s="155">
        <v>0</v>
      </c>
      <c r="Q242" s="155">
        <f t="shared" si="33"/>
        <v>0</v>
      </c>
      <c r="R242" s="156"/>
      <c r="S242" s="156" t="s">
        <v>165</v>
      </c>
      <c r="T242" s="156" t="s">
        <v>165</v>
      </c>
      <c r="U242" s="156">
        <v>0.92900000000000005</v>
      </c>
      <c r="V242" s="156">
        <f t="shared" si="34"/>
        <v>0.93</v>
      </c>
      <c r="W242" s="156"/>
      <c r="X242" s="156" t="s">
        <v>166</v>
      </c>
      <c r="Y242" s="156" t="s">
        <v>167</v>
      </c>
      <c r="Z242" s="146"/>
      <c r="AA242" s="146"/>
      <c r="AB242" s="146"/>
      <c r="AC242" s="146"/>
      <c r="AD242" s="146"/>
      <c r="AE242" s="146"/>
      <c r="AF242" s="146"/>
      <c r="AG242" s="146" t="s">
        <v>168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1">
      <c r="A243" s="177">
        <v>135</v>
      </c>
      <c r="B243" s="178" t="s">
        <v>537</v>
      </c>
      <c r="C243" s="184" t="s">
        <v>538</v>
      </c>
      <c r="D243" s="179" t="s">
        <v>164</v>
      </c>
      <c r="E243" s="180">
        <v>1</v>
      </c>
      <c r="F243" s="181"/>
      <c r="G243" s="182">
        <f t="shared" si="28"/>
        <v>0</v>
      </c>
      <c r="H243" s="157">
        <v>203.54</v>
      </c>
      <c r="I243" s="156">
        <f t="shared" si="29"/>
        <v>203.54</v>
      </c>
      <c r="J243" s="157">
        <v>462.46</v>
      </c>
      <c r="K243" s="156">
        <f t="shared" si="30"/>
        <v>462.46</v>
      </c>
      <c r="L243" s="156">
        <v>21</v>
      </c>
      <c r="M243" s="156">
        <f t="shared" si="31"/>
        <v>0</v>
      </c>
      <c r="N243" s="155">
        <v>2.0000000000000002E-5</v>
      </c>
      <c r="O243" s="155">
        <f t="shared" si="32"/>
        <v>0</v>
      </c>
      <c r="P243" s="155">
        <v>0</v>
      </c>
      <c r="Q243" s="155">
        <f t="shared" si="33"/>
        <v>0</v>
      </c>
      <c r="R243" s="156"/>
      <c r="S243" s="156" t="s">
        <v>165</v>
      </c>
      <c r="T243" s="156" t="s">
        <v>165</v>
      </c>
      <c r="U243" s="156">
        <v>0.86799999999999999</v>
      </c>
      <c r="V243" s="156">
        <f t="shared" si="34"/>
        <v>0.87</v>
      </c>
      <c r="W243" s="156"/>
      <c r="X243" s="156" t="s">
        <v>166</v>
      </c>
      <c r="Y243" s="156" t="s">
        <v>167</v>
      </c>
      <c r="Z243" s="146"/>
      <c r="AA243" s="146"/>
      <c r="AB243" s="146"/>
      <c r="AC243" s="146"/>
      <c r="AD243" s="146"/>
      <c r="AE243" s="146"/>
      <c r="AF243" s="146"/>
      <c r="AG243" s="146" t="s">
        <v>168</v>
      </c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46"/>
      <c r="BB243" s="146"/>
      <c r="BC243" s="146"/>
      <c r="BD243" s="146"/>
      <c r="BE243" s="146"/>
      <c r="BF243" s="146"/>
      <c r="BG243" s="146"/>
      <c r="BH243" s="146"/>
    </row>
    <row r="244" spans="1:60" outlineLevel="1">
      <c r="A244" s="177">
        <v>136</v>
      </c>
      <c r="B244" s="178" t="s">
        <v>539</v>
      </c>
      <c r="C244" s="184" t="s">
        <v>540</v>
      </c>
      <c r="D244" s="179" t="s">
        <v>174</v>
      </c>
      <c r="E244" s="180">
        <v>1</v>
      </c>
      <c r="F244" s="181"/>
      <c r="G244" s="182">
        <f t="shared" si="28"/>
        <v>0</v>
      </c>
      <c r="H244" s="157">
        <v>0</v>
      </c>
      <c r="I244" s="156">
        <f t="shared" si="29"/>
        <v>0</v>
      </c>
      <c r="J244" s="157">
        <v>78</v>
      </c>
      <c r="K244" s="156">
        <f t="shared" si="30"/>
        <v>78</v>
      </c>
      <c r="L244" s="156">
        <v>21</v>
      </c>
      <c r="M244" s="156">
        <f t="shared" si="31"/>
        <v>0</v>
      </c>
      <c r="N244" s="155">
        <v>0</v>
      </c>
      <c r="O244" s="155">
        <f t="shared" si="32"/>
        <v>0</v>
      </c>
      <c r="P244" s="155">
        <v>0</v>
      </c>
      <c r="Q244" s="155">
        <f t="shared" si="33"/>
        <v>0</v>
      </c>
      <c r="R244" s="156"/>
      <c r="S244" s="156" t="s">
        <v>165</v>
      </c>
      <c r="T244" s="156" t="s">
        <v>165</v>
      </c>
      <c r="U244" s="156">
        <v>0.13400000000000001</v>
      </c>
      <c r="V244" s="156">
        <f t="shared" si="34"/>
        <v>0.13</v>
      </c>
      <c r="W244" s="156"/>
      <c r="X244" s="156" t="s">
        <v>166</v>
      </c>
      <c r="Y244" s="156" t="s">
        <v>167</v>
      </c>
      <c r="Z244" s="146"/>
      <c r="AA244" s="146"/>
      <c r="AB244" s="146"/>
      <c r="AC244" s="146"/>
      <c r="AD244" s="146"/>
      <c r="AE244" s="146"/>
      <c r="AF244" s="146"/>
      <c r="AG244" s="146" t="s">
        <v>304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1">
      <c r="A245" s="177">
        <v>137</v>
      </c>
      <c r="B245" s="178" t="s">
        <v>541</v>
      </c>
      <c r="C245" s="184" t="s">
        <v>542</v>
      </c>
      <c r="D245" s="179" t="s">
        <v>174</v>
      </c>
      <c r="E245" s="180">
        <v>8</v>
      </c>
      <c r="F245" s="181"/>
      <c r="G245" s="182">
        <f t="shared" si="28"/>
        <v>0</v>
      </c>
      <c r="H245" s="157">
        <v>0</v>
      </c>
      <c r="I245" s="156">
        <f t="shared" si="29"/>
        <v>0</v>
      </c>
      <c r="J245" s="157">
        <v>18.100000000000001</v>
      </c>
      <c r="K245" s="156">
        <f t="shared" si="30"/>
        <v>144.80000000000001</v>
      </c>
      <c r="L245" s="156">
        <v>21</v>
      </c>
      <c r="M245" s="156">
        <f t="shared" si="31"/>
        <v>0</v>
      </c>
      <c r="N245" s="155">
        <v>0</v>
      </c>
      <c r="O245" s="155">
        <f t="shared" si="32"/>
        <v>0</v>
      </c>
      <c r="P245" s="155">
        <v>0</v>
      </c>
      <c r="Q245" s="155">
        <f t="shared" si="33"/>
        <v>0</v>
      </c>
      <c r="R245" s="156"/>
      <c r="S245" s="156" t="s">
        <v>165</v>
      </c>
      <c r="T245" s="156" t="s">
        <v>165</v>
      </c>
      <c r="U245" s="156">
        <v>3.1E-2</v>
      </c>
      <c r="V245" s="156">
        <f t="shared" si="34"/>
        <v>0.25</v>
      </c>
      <c r="W245" s="156"/>
      <c r="X245" s="156" t="s">
        <v>166</v>
      </c>
      <c r="Y245" s="156" t="s">
        <v>167</v>
      </c>
      <c r="Z245" s="146"/>
      <c r="AA245" s="146"/>
      <c r="AB245" s="146"/>
      <c r="AC245" s="146"/>
      <c r="AD245" s="146"/>
      <c r="AE245" s="146"/>
      <c r="AF245" s="146"/>
      <c r="AG245" s="146" t="s">
        <v>168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outlineLevel="1">
      <c r="A246" s="177">
        <v>138</v>
      </c>
      <c r="B246" s="178" t="s">
        <v>543</v>
      </c>
      <c r="C246" s="184" t="s">
        <v>544</v>
      </c>
      <c r="D246" s="179" t="s">
        <v>437</v>
      </c>
      <c r="E246" s="180">
        <v>1</v>
      </c>
      <c r="F246" s="181"/>
      <c r="G246" s="182">
        <f t="shared" si="28"/>
        <v>0</v>
      </c>
      <c r="H246" s="157">
        <v>0</v>
      </c>
      <c r="I246" s="156">
        <f t="shared" si="29"/>
        <v>0</v>
      </c>
      <c r="J246" s="157">
        <v>5000</v>
      </c>
      <c r="K246" s="156">
        <f t="shared" si="30"/>
        <v>5000</v>
      </c>
      <c r="L246" s="156">
        <v>21</v>
      </c>
      <c r="M246" s="156">
        <f t="shared" si="31"/>
        <v>0</v>
      </c>
      <c r="N246" s="155">
        <v>0</v>
      </c>
      <c r="O246" s="155">
        <f t="shared" si="32"/>
        <v>0</v>
      </c>
      <c r="P246" s="155">
        <v>0</v>
      </c>
      <c r="Q246" s="155">
        <f t="shared" si="33"/>
        <v>0</v>
      </c>
      <c r="R246" s="156"/>
      <c r="S246" s="156" t="s">
        <v>195</v>
      </c>
      <c r="T246" s="156" t="s">
        <v>303</v>
      </c>
      <c r="U246" s="156">
        <v>0</v>
      </c>
      <c r="V246" s="156">
        <f t="shared" si="34"/>
        <v>0</v>
      </c>
      <c r="W246" s="156"/>
      <c r="X246" s="156" t="s">
        <v>166</v>
      </c>
      <c r="Y246" s="156" t="s">
        <v>167</v>
      </c>
      <c r="Z246" s="146"/>
      <c r="AA246" s="146"/>
      <c r="AB246" s="146"/>
      <c r="AC246" s="146"/>
      <c r="AD246" s="146"/>
      <c r="AE246" s="146"/>
      <c r="AF246" s="146"/>
      <c r="AG246" s="146" t="s">
        <v>304</v>
      </c>
      <c r="AH246" s="146"/>
      <c r="AI246" s="146"/>
      <c r="AJ246" s="146"/>
      <c r="AK246" s="146"/>
      <c r="AL246" s="146"/>
      <c r="AM246" s="146"/>
      <c r="AN246" s="146"/>
      <c r="AO246" s="146"/>
      <c r="AP246" s="146"/>
      <c r="AQ246" s="146"/>
      <c r="AR246" s="146"/>
      <c r="AS246" s="146"/>
      <c r="AT246" s="146"/>
      <c r="AU246" s="146"/>
      <c r="AV246" s="146"/>
      <c r="AW246" s="146"/>
      <c r="AX246" s="146"/>
      <c r="AY246" s="146"/>
      <c r="AZ246" s="146"/>
      <c r="BA246" s="146"/>
      <c r="BB246" s="146"/>
      <c r="BC246" s="146"/>
      <c r="BD246" s="146"/>
      <c r="BE246" s="146"/>
      <c r="BF246" s="146"/>
      <c r="BG246" s="146"/>
      <c r="BH246" s="146"/>
    </row>
    <row r="247" spans="1:60" ht="20.399999999999999" outlineLevel="1">
      <c r="A247" s="177">
        <v>139</v>
      </c>
      <c r="B247" s="178" t="s">
        <v>545</v>
      </c>
      <c r="C247" s="184" t="s">
        <v>546</v>
      </c>
      <c r="D247" s="179" t="s">
        <v>164</v>
      </c>
      <c r="E247" s="180">
        <v>1</v>
      </c>
      <c r="F247" s="181"/>
      <c r="G247" s="182">
        <f t="shared" si="28"/>
        <v>0</v>
      </c>
      <c r="H247" s="157">
        <v>4360</v>
      </c>
      <c r="I247" s="156">
        <f t="shared" si="29"/>
        <v>4360</v>
      </c>
      <c r="J247" s="157">
        <v>0</v>
      </c>
      <c r="K247" s="156">
        <f t="shared" si="30"/>
        <v>0</v>
      </c>
      <c r="L247" s="156">
        <v>21</v>
      </c>
      <c r="M247" s="156">
        <f t="shared" si="31"/>
        <v>0</v>
      </c>
      <c r="N247" s="155">
        <v>1.72E-2</v>
      </c>
      <c r="O247" s="155">
        <f t="shared" si="32"/>
        <v>0.02</v>
      </c>
      <c r="P247" s="155">
        <v>0</v>
      </c>
      <c r="Q247" s="155">
        <f t="shared" si="33"/>
        <v>0</v>
      </c>
      <c r="R247" s="156" t="s">
        <v>356</v>
      </c>
      <c r="S247" s="156" t="s">
        <v>165</v>
      </c>
      <c r="T247" s="156" t="s">
        <v>165</v>
      </c>
      <c r="U247" s="156">
        <v>0</v>
      </c>
      <c r="V247" s="156">
        <f t="shared" si="34"/>
        <v>0</v>
      </c>
      <c r="W247" s="156"/>
      <c r="X247" s="156" t="s">
        <v>333</v>
      </c>
      <c r="Y247" s="156" t="s">
        <v>167</v>
      </c>
      <c r="Z247" s="146"/>
      <c r="AA247" s="146"/>
      <c r="AB247" s="146"/>
      <c r="AC247" s="146"/>
      <c r="AD247" s="146"/>
      <c r="AE247" s="146"/>
      <c r="AF247" s="146"/>
      <c r="AG247" s="146" t="s">
        <v>357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outlineLevel="1">
      <c r="A248" s="177">
        <v>140</v>
      </c>
      <c r="B248" s="178" t="s">
        <v>547</v>
      </c>
      <c r="C248" s="184" t="s">
        <v>548</v>
      </c>
      <c r="D248" s="179" t="s">
        <v>0</v>
      </c>
      <c r="E248" s="180">
        <v>189.072</v>
      </c>
      <c r="F248" s="181"/>
      <c r="G248" s="182">
        <f t="shared" si="28"/>
        <v>0</v>
      </c>
      <c r="H248" s="157">
        <v>0</v>
      </c>
      <c r="I248" s="156">
        <f t="shared" si="29"/>
        <v>0</v>
      </c>
      <c r="J248" s="157">
        <v>3.7</v>
      </c>
      <c r="K248" s="156">
        <f t="shared" si="30"/>
        <v>699.57</v>
      </c>
      <c r="L248" s="156">
        <v>21</v>
      </c>
      <c r="M248" s="156">
        <f t="shared" si="31"/>
        <v>0</v>
      </c>
      <c r="N248" s="155">
        <v>0</v>
      </c>
      <c r="O248" s="155">
        <f t="shared" si="32"/>
        <v>0</v>
      </c>
      <c r="P248" s="155">
        <v>0</v>
      </c>
      <c r="Q248" s="155">
        <f t="shared" si="33"/>
        <v>0</v>
      </c>
      <c r="R248" s="156"/>
      <c r="S248" s="156" t="s">
        <v>165</v>
      </c>
      <c r="T248" s="156" t="s">
        <v>165</v>
      </c>
      <c r="U248" s="156">
        <v>0</v>
      </c>
      <c r="V248" s="156">
        <f t="shared" si="34"/>
        <v>0</v>
      </c>
      <c r="W248" s="156"/>
      <c r="X248" s="156" t="s">
        <v>323</v>
      </c>
      <c r="Y248" s="156" t="s">
        <v>167</v>
      </c>
      <c r="Z248" s="146"/>
      <c r="AA248" s="146"/>
      <c r="AB248" s="146"/>
      <c r="AC248" s="146"/>
      <c r="AD248" s="146"/>
      <c r="AE248" s="146"/>
      <c r="AF248" s="146"/>
      <c r="AG248" s="146" t="s">
        <v>324</v>
      </c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>
      <c r="A249" s="164" t="s">
        <v>160</v>
      </c>
      <c r="B249" s="165" t="s">
        <v>111</v>
      </c>
      <c r="C249" s="183" t="s">
        <v>112</v>
      </c>
      <c r="D249" s="166"/>
      <c r="E249" s="167"/>
      <c r="F249" s="168"/>
      <c r="G249" s="169">
        <f>SUMIF(AG250:AG252,"&lt;&gt;NOR",G250:G252)</f>
        <v>0</v>
      </c>
      <c r="H249" s="163"/>
      <c r="I249" s="163">
        <f>SUM(I250:I252)</f>
        <v>3169.3199999999997</v>
      </c>
      <c r="J249" s="163"/>
      <c r="K249" s="163">
        <f>SUM(K250:K252)</f>
        <v>2729.88</v>
      </c>
      <c r="L249" s="163"/>
      <c r="M249" s="163">
        <f>SUM(M250:M252)</f>
        <v>0</v>
      </c>
      <c r="N249" s="162"/>
      <c r="O249" s="162">
        <f>SUM(O250:O252)</f>
        <v>0.19</v>
      </c>
      <c r="P249" s="162"/>
      <c r="Q249" s="162">
        <f>SUM(Q250:Q252)</f>
        <v>0</v>
      </c>
      <c r="R249" s="163"/>
      <c r="S249" s="163"/>
      <c r="T249" s="163"/>
      <c r="U249" s="163"/>
      <c r="V249" s="163">
        <f>SUM(V250:V252)</f>
        <v>4.3100000000000005</v>
      </c>
      <c r="W249" s="163"/>
      <c r="X249" s="163"/>
      <c r="Y249" s="163"/>
      <c r="AG249" t="s">
        <v>161</v>
      </c>
    </row>
    <row r="250" spans="1:60" outlineLevel="1">
      <c r="A250" s="177">
        <v>141</v>
      </c>
      <c r="B250" s="178" t="s">
        <v>549</v>
      </c>
      <c r="C250" s="184" t="s">
        <v>550</v>
      </c>
      <c r="D250" s="179" t="s">
        <v>174</v>
      </c>
      <c r="E250" s="180">
        <v>12</v>
      </c>
      <c r="F250" s="181"/>
      <c r="G250" s="182">
        <f>ROUND(E250*F250,2)</f>
        <v>0</v>
      </c>
      <c r="H250" s="157">
        <v>93.22</v>
      </c>
      <c r="I250" s="156">
        <f>ROUND(E250*H250,2)</f>
        <v>1118.6400000000001</v>
      </c>
      <c r="J250" s="157">
        <v>68.28</v>
      </c>
      <c r="K250" s="156">
        <f>ROUND(E250*J250,2)</f>
        <v>819.36</v>
      </c>
      <c r="L250" s="156">
        <v>21</v>
      </c>
      <c r="M250" s="156">
        <f>G250*(1+L250/100)</f>
        <v>0</v>
      </c>
      <c r="N250" s="155">
        <v>2.2499999999999998E-3</v>
      </c>
      <c r="O250" s="155">
        <f>ROUND(E250*N250,2)</f>
        <v>0.03</v>
      </c>
      <c r="P250" s="155">
        <v>0</v>
      </c>
      <c r="Q250" s="155">
        <f>ROUND(E250*P250,2)</f>
        <v>0</v>
      </c>
      <c r="R250" s="156"/>
      <c r="S250" s="156" t="s">
        <v>165</v>
      </c>
      <c r="T250" s="156" t="s">
        <v>165</v>
      </c>
      <c r="U250" s="156">
        <v>0.123</v>
      </c>
      <c r="V250" s="156">
        <f>ROUND(E250*U250,2)</f>
        <v>1.48</v>
      </c>
      <c r="W250" s="156"/>
      <c r="X250" s="156" t="s">
        <v>166</v>
      </c>
      <c r="Y250" s="156" t="s">
        <v>167</v>
      </c>
      <c r="Z250" s="146"/>
      <c r="AA250" s="146"/>
      <c r="AB250" s="146"/>
      <c r="AC250" s="146"/>
      <c r="AD250" s="146"/>
      <c r="AE250" s="146"/>
      <c r="AF250" s="146"/>
      <c r="AG250" s="146" t="s">
        <v>168</v>
      </c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ht="20.399999999999999" outlineLevel="1">
      <c r="A251" s="177">
        <v>142</v>
      </c>
      <c r="B251" s="178" t="s">
        <v>551</v>
      </c>
      <c r="C251" s="184" t="s">
        <v>552</v>
      </c>
      <c r="D251" s="179" t="s">
        <v>174</v>
      </c>
      <c r="E251" s="180">
        <v>12</v>
      </c>
      <c r="F251" s="181"/>
      <c r="G251" s="182">
        <f>ROUND(E251*F251,2)</f>
        <v>0</v>
      </c>
      <c r="H251" s="157">
        <v>134.79</v>
      </c>
      <c r="I251" s="156">
        <f>ROUND(E251*H251,2)</f>
        <v>1617.48</v>
      </c>
      <c r="J251" s="157">
        <v>159.21</v>
      </c>
      <c r="K251" s="156">
        <f>ROUND(E251*J251,2)</f>
        <v>1910.52</v>
      </c>
      <c r="L251" s="156">
        <v>21</v>
      </c>
      <c r="M251" s="156">
        <f>G251*(1+L251/100)</f>
        <v>0</v>
      </c>
      <c r="N251" s="155">
        <v>1.2959999999999999E-2</v>
      </c>
      <c r="O251" s="155">
        <f>ROUND(E251*N251,2)</f>
        <v>0.16</v>
      </c>
      <c r="P251" s="155">
        <v>0</v>
      </c>
      <c r="Q251" s="155">
        <f>ROUND(E251*P251,2)</f>
        <v>0</v>
      </c>
      <c r="R251" s="156"/>
      <c r="S251" s="156" t="s">
        <v>165</v>
      </c>
      <c r="T251" s="156" t="s">
        <v>165</v>
      </c>
      <c r="U251" s="156">
        <v>0.23599999999999999</v>
      </c>
      <c r="V251" s="156">
        <f>ROUND(E251*U251,2)</f>
        <v>2.83</v>
      </c>
      <c r="W251" s="156"/>
      <c r="X251" s="156" t="s">
        <v>166</v>
      </c>
      <c r="Y251" s="156" t="s">
        <v>167</v>
      </c>
      <c r="Z251" s="146"/>
      <c r="AA251" s="146"/>
      <c r="AB251" s="146"/>
      <c r="AC251" s="146"/>
      <c r="AD251" s="146"/>
      <c r="AE251" s="146"/>
      <c r="AF251" s="146"/>
      <c r="AG251" s="146" t="s">
        <v>168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outlineLevel="1">
      <c r="A252" s="177">
        <v>143</v>
      </c>
      <c r="B252" s="178" t="s">
        <v>553</v>
      </c>
      <c r="C252" s="184" t="s">
        <v>554</v>
      </c>
      <c r="D252" s="179" t="s">
        <v>174</v>
      </c>
      <c r="E252" s="180">
        <v>12</v>
      </c>
      <c r="F252" s="181"/>
      <c r="G252" s="182">
        <f>ROUND(E252*F252,2)</f>
        <v>0</v>
      </c>
      <c r="H252" s="157">
        <v>36.1</v>
      </c>
      <c r="I252" s="156">
        <f>ROUND(E252*H252,2)</f>
        <v>433.2</v>
      </c>
      <c r="J252" s="157">
        <v>0</v>
      </c>
      <c r="K252" s="156">
        <f>ROUND(E252*J252,2)</f>
        <v>0</v>
      </c>
      <c r="L252" s="156">
        <v>21</v>
      </c>
      <c r="M252" s="156">
        <f>G252*(1+L252/100)</f>
        <v>0</v>
      </c>
      <c r="N252" s="155">
        <v>2.9999999999999997E-4</v>
      </c>
      <c r="O252" s="155">
        <f>ROUND(E252*N252,2)</f>
        <v>0</v>
      </c>
      <c r="P252" s="155">
        <v>0</v>
      </c>
      <c r="Q252" s="155">
        <f>ROUND(E252*P252,2)</f>
        <v>0</v>
      </c>
      <c r="R252" s="156" t="s">
        <v>356</v>
      </c>
      <c r="S252" s="156" t="s">
        <v>165</v>
      </c>
      <c r="T252" s="156" t="s">
        <v>165</v>
      </c>
      <c r="U252" s="156">
        <v>0</v>
      </c>
      <c r="V252" s="156">
        <f>ROUND(E252*U252,2)</f>
        <v>0</v>
      </c>
      <c r="W252" s="156"/>
      <c r="X252" s="156" t="s">
        <v>333</v>
      </c>
      <c r="Y252" s="156" t="s">
        <v>167</v>
      </c>
      <c r="Z252" s="146"/>
      <c r="AA252" s="146"/>
      <c r="AB252" s="146"/>
      <c r="AC252" s="146"/>
      <c r="AD252" s="146"/>
      <c r="AE252" s="146"/>
      <c r="AF252" s="146"/>
      <c r="AG252" s="146" t="s">
        <v>357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>
      <c r="A253" s="164" t="s">
        <v>160</v>
      </c>
      <c r="B253" s="165" t="s">
        <v>113</v>
      </c>
      <c r="C253" s="183" t="s">
        <v>114</v>
      </c>
      <c r="D253" s="166"/>
      <c r="E253" s="167"/>
      <c r="F253" s="168"/>
      <c r="G253" s="169">
        <f>SUMIF(AG254:AG263,"&lt;&gt;NOR",G254:G263)</f>
        <v>0</v>
      </c>
      <c r="H253" s="163"/>
      <c r="I253" s="163">
        <f>SUM(I254:I263)</f>
        <v>7846.4</v>
      </c>
      <c r="J253" s="163"/>
      <c r="K253" s="163">
        <f>SUM(K254:K263)</f>
        <v>2944.19</v>
      </c>
      <c r="L253" s="163"/>
      <c r="M253" s="163">
        <f>SUM(M254:M263)</f>
        <v>0</v>
      </c>
      <c r="N253" s="162"/>
      <c r="O253" s="162">
        <f>SUM(O254:O263)</f>
        <v>0.04</v>
      </c>
      <c r="P253" s="162"/>
      <c r="Q253" s="162">
        <f>SUM(Q254:Q263)</f>
        <v>0</v>
      </c>
      <c r="R253" s="163"/>
      <c r="S253" s="163"/>
      <c r="T253" s="163"/>
      <c r="U253" s="163"/>
      <c r="V253" s="163">
        <f>SUM(V254:V263)</f>
        <v>3.64</v>
      </c>
      <c r="W253" s="163"/>
      <c r="X253" s="163"/>
      <c r="Y253" s="163"/>
      <c r="AG253" t="s">
        <v>161</v>
      </c>
    </row>
    <row r="254" spans="1:60" outlineLevel="1">
      <c r="A254" s="177">
        <v>144</v>
      </c>
      <c r="B254" s="178" t="s">
        <v>555</v>
      </c>
      <c r="C254" s="184" t="s">
        <v>556</v>
      </c>
      <c r="D254" s="179" t="s">
        <v>164</v>
      </c>
      <c r="E254" s="180">
        <v>2</v>
      </c>
      <c r="F254" s="181"/>
      <c r="G254" s="182">
        <f t="shared" ref="G254:G263" si="35">ROUND(E254*F254,2)</f>
        <v>0</v>
      </c>
      <c r="H254" s="157">
        <v>0</v>
      </c>
      <c r="I254" s="156">
        <f t="shared" ref="I254:I263" si="36">ROUND(E254*H254,2)</f>
        <v>0</v>
      </c>
      <c r="J254" s="157">
        <v>844</v>
      </c>
      <c r="K254" s="156">
        <f t="shared" ref="K254:K263" si="37">ROUND(E254*J254,2)</f>
        <v>1688</v>
      </c>
      <c r="L254" s="156">
        <v>21</v>
      </c>
      <c r="M254" s="156">
        <f t="shared" ref="M254:M263" si="38">G254*(1+L254/100)</f>
        <v>0</v>
      </c>
      <c r="N254" s="155">
        <v>0</v>
      </c>
      <c r="O254" s="155">
        <f t="shared" ref="O254:O263" si="39">ROUND(E254*N254,2)</f>
        <v>0</v>
      </c>
      <c r="P254" s="155">
        <v>0</v>
      </c>
      <c r="Q254" s="155">
        <f t="shared" ref="Q254:Q263" si="40">ROUND(E254*P254,2)</f>
        <v>0</v>
      </c>
      <c r="R254" s="156"/>
      <c r="S254" s="156" t="s">
        <v>165</v>
      </c>
      <c r="T254" s="156" t="s">
        <v>165</v>
      </c>
      <c r="U254" s="156">
        <v>1.45</v>
      </c>
      <c r="V254" s="156">
        <f t="shared" ref="V254:V263" si="41">ROUND(E254*U254,2)</f>
        <v>2.9</v>
      </c>
      <c r="W254" s="156"/>
      <c r="X254" s="156" t="s">
        <v>166</v>
      </c>
      <c r="Y254" s="156" t="s">
        <v>167</v>
      </c>
      <c r="Z254" s="146"/>
      <c r="AA254" s="146"/>
      <c r="AB254" s="146"/>
      <c r="AC254" s="146"/>
      <c r="AD254" s="146"/>
      <c r="AE254" s="146"/>
      <c r="AF254" s="146"/>
      <c r="AG254" s="146" t="s">
        <v>304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outlineLevel="1">
      <c r="A255" s="177">
        <v>145</v>
      </c>
      <c r="B255" s="178" t="s">
        <v>557</v>
      </c>
      <c r="C255" s="184" t="s">
        <v>558</v>
      </c>
      <c r="D255" s="179" t="s">
        <v>164</v>
      </c>
      <c r="E255" s="180">
        <v>2</v>
      </c>
      <c r="F255" s="181"/>
      <c r="G255" s="182">
        <f t="shared" si="35"/>
        <v>0</v>
      </c>
      <c r="H255" s="157">
        <v>0</v>
      </c>
      <c r="I255" s="156">
        <f t="shared" si="36"/>
        <v>0</v>
      </c>
      <c r="J255" s="157">
        <v>64.099999999999994</v>
      </c>
      <c r="K255" s="156">
        <f t="shared" si="37"/>
        <v>128.19999999999999</v>
      </c>
      <c r="L255" s="156">
        <v>21</v>
      </c>
      <c r="M255" s="156">
        <f t="shared" si="38"/>
        <v>0</v>
      </c>
      <c r="N255" s="155">
        <v>0</v>
      </c>
      <c r="O255" s="155">
        <f t="shared" si="39"/>
        <v>0</v>
      </c>
      <c r="P255" s="155">
        <v>1.8E-3</v>
      </c>
      <c r="Q255" s="155">
        <f t="shared" si="40"/>
        <v>0</v>
      </c>
      <c r="R255" s="156"/>
      <c r="S255" s="156" t="s">
        <v>165</v>
      </c>
      <c r="T255" s="156" t="s">
        <v>165</v>
      </c>
      <c r="U255" s="156">
        <v>0.11</v>
      </c>
      <c r="V255" s="156">
        <f t="shared" si="41"/>
        <v>0.22</v>
      </c>
      <c r="W255" s="156"/>
      <c r="X255" s="156" t="s">
        <v>166</v>
      </c>
      <c r="Y255" s="156" t="s">
        <v>167</v>
      </c>
      <c r="Z255" s="146"/>
      <c r="AA255" s="146"/>
      <c r="AB255" s="146"/>
      <c r="AC255" s="146"/>
      <c r="AD255" s="146"/>
      <c r="AE255" s="146"/>
      <c r="AF255" s="146"/>
      <c r="AG255" s="146" t="s">
        <v>168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1">
      <c r="A256" s="177">
        <v>146</v>
      </c>
      <c r="B256" s="178" t="s">
        <v>559</v>
      </c>
      <c r="C256" s="184" t="s">
        <v>560</v>
      </c>
      <c r="D256" s="179" t="s">
        <v>164</v>
      </c>
      <c r="E256" s="180">
        <v>2</v>
      </c>
      <c r="F256" s="181"/>
      <c r="G256" s="182">
        <f t="shared" si="35"/>
        <v>0</v>
      </c>
      <c r="H256" s="157">
        <v>5.2</v>
      </c>
      <c r="I256" s="156">
        <f t="shared" si="36"/>
        <v>10.4</v>
      </c>
      <c r="J256" s="157">
        <v>151.80000000000001</v>
      </c>
      <c r="K256" s="156">
        <f t="shared" si="37"/>
        <v>303.60000000000002</v>
      </c>
      <c r="L256" s="156">
        <v>21</v>
      </c>
      <c r="M256" s="156">
        <f t="shared" si="38"/>
        <v>0</v>
      </c>
      <c r="N256" s="155">
        <v>1.0000000000000001E-5</v>
      </c>
      <c r="O256" s="155">
        <f t="shared" si="39"/>
        <v>0</v>
      </c>
      <c r="P256" s="155">
        <v>0</v>
      </c>
      <c r="Q256" s="155">
        <f t="shared" si="40"/>
        <v>0</v>
      </c>
      <c r="R256" s="156"/>
      <c r="S256" s="156" t="s">
        <v>165</v>
      </c>
      <c r="T256" s="156" t="s">
        <v>165</v>
      </c>
      <c r="U256" s="156">
        <v>0.26</v>
      </c>
      <c r="V256" s="156">
        <f t="shared" si="41"/>
        <v>0.52</v>
      </c>
      <c r="W256" s="156"/>
      <c r="X256" s="156" t="s">
        <v>166</v>
      </c>
      <c r="Y256" s="156" t="s">
        <v>167</v>
      </c>
      <c r="Z256" s="146"/>
      <c r="AA256" s="146"/>
      <c r="AB256" s="146"/>
      <c r="AC256" s="146"/>
      <c r="AD256" s="146"/>
      <c r="AE256" s="146"/>
      <c r="AF256" s="146"/>
      <c r="AG256" s="146" t="s">
        <v>168</v>
      </c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outlineLevel="1">
      <c r="A257" s="177">
        <v>147</v>
      </c>
      <c r="B257" s="178" t="s">
        <v>561</v>
      </c>
      <c r="C257" s="184" t="s">
        <v>562</v>
      </c>
      <c r="D257" s="179" t="s">
        <v>164</v>
      </c>
      <c r="E257" s="180">
        <v>2</v>
      </c>
      <c r="F257" s="181"/>
      <c r="G257" s="182">
        <f t="shared" si="35"/>
        <v>0</v>
      </c>
      <c r="H257" s="157">
        <v>0</v>
      </c>
      <c r="I257" s="156">
        <f t="shared" si="36"/>
        <v>0</v>
      </c>
      <c r="J257" s="157">
        <v>150</v>
      </c>
      <c r="K257" s="156">
        <f t="shared" si="37"/>
        <v>300</v>
      </c>
      <c r="L257" s="156">
        <v>21</v>
      </c>
      <c r="M257" s="156">
        <f t="shared" si="38"/>
        <v>0</v>
      </c>
      <c r="N257" s="155">
        <v>0</v>
      </c>
      <c r="O257" s="155">
        <f t="shared" si="39"/>
        <v>0</v>
      </c>
      <c r="P257" s="155">
        <v>0</v>
      </c>
      <c r="Q257" s="155">
        <f t="shared" si="40"/>
        <v>0</v>
      </c>
      <c r="R257" s="156"/>
      <c r="S257" s="156" t="s">
        <v>195</v>
      </c>
      <c r="T257" s="156" t="s">
        <v>303</v>
      </c>
      <c r="U257" s="156">
        <v>0</v>
      </c>
      <c r="V257" s="156">
        <f t="shared" si="41"/>
        <v>0</v>
      </c>
      <c r="W257" s="156"/>
      <c r="X257" s="156" t="s">
        <v>166</v>
      </c>
      <c r="Y257" s="156" t="s">
        <v>167</v>
      </c>
      <c r="Z257" s="146"/>
      <c r="AA257" s="146"/>
      <c r="AB257" s="146"/>
      <c r="AC257" s="146"/>
      <c r="AD257" s="146"/>
      <c r="AE257" s="146"/>
      <c r="AF257" s="146"/>
      <c r="AG257" s="146" t="s">
        <v>168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outlineLevel="1">
      <c r="A258" s="177">
        <v>148</v>
      </c>
      <c r="B258" s="178" t="s">
        <v>563</v>
      </c>
      <c r="C258" s="184" t="s">
        <v>564</v>
      </c>
      <c r="D258" s="179" t="s">
        <v>164</v>
      </c>
      <c r="E258" s="180">
        <v>2</v>
      </c>
      <c r="F258" s="181"/>
      <c r="G258" s="182">
        <f t="shared" si="35"/>
        <v>0</v>
      </c>
      <c r="H258" s="157">
        <v>0</v>
      </c>
      <c r="I258" s="156">
        <f t="shared" si="36"/>
        <v>0</v>
      </c>
      <c r="J258" s="157">
        <v>159</v>
      </c>
      <c r="K258" s="156">
        <f t="shared" si="37"/>
        <v>318</v>
      </c>
      <c r="L258" s="156">
        <v>21</v>
      </c>
      <c r="M258" s="156">
        <f t="shared" si="38"/>
        <v>0</v>
      </c>
      <c r="N258" s="155">
        <v>0</v>
      </c>
      <c r="O258" s="155">
        <f t="shared" si="39"/>
        <v>0</v>
      </c>
      <c r="P258" s="155">
        <v>0</v>
      </c>
      <c r="Q258" s="155">
        <f t="shared" si="40"/>
        <v>0</v>
      </c>
      <c r="R258" s="156"/>
      <c r="S258" s="156" t="s">
        <v>195</v>
      </c>
      <c r="T258" s="156" t="s">
        <v>303</v>
      </c>
      <c r="U258" s="156">
        <v>0</v>
      </c>
      <c r="V258" s="156">
        <f t="shared" si="41"/>
        <v>0</v>
      </c>
      <c r="W258" s="156"/>
      <c r="X258" s="156" t="s">
        <v>166</v>
      </c>
      <c r="Y258" s="156" t="s">
        <v>167</v>
      </c>
      <c r="Z258" s="146"/>
      <c r="AA258" s="146"/>
      <c r="AB258" s="146"/>
      <c r="AC258" s="146"/>
      <c r="AD258" s="146"/>
      <c r="AE258" s="146"/>
      <c r="AF258" s="146"/>
      <c r="AG258" s="146" t="s">
        <v>304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1">
      <c r="A259" s="177">
        <v>149</v>
      </c>
      <c r="B259" s="178" t="s">
        <v>565</v>
      </c>
      <c r="C259" s="184" t="s">
        <v>566</v>
      </c>
      <c r="D259" s="179" t="s">
        <v>164</v>
      </c>
      <c r="E259" s="180">
        <v>2</v>
      </c>
      <c r="F259" s="181"/>
      <c r="G259" s="182">
        <f t="shared" si="35"/>
        <v>0</v>
      </c>
      <c r="H259" s="157">
        <v>916</v>
      </c>
      <c r="I259" s="156">
        <f t="shared" si="36"/>
        <v>1832</v>
      </c>
      <c r="J259" s="157">
        <v>0</v>
      </c>
      <c r="K259" s="156">
        <f t="shared" si="37"/>
        <v>0</v>
      </c>
      <c r="L259" s="156">
        <v>21</v>
      </c>
      <c r="M259" s="156">
        <f t="shared" si="38"/>
        <v>0</v>
      </c>
      <c r="N259" s="155">
        <v>8.0000000000000004E-4</v>
      </c>
      <c r="O259" s="155">
        <f t="shared" si="39"/>
        <v>0</v>
      </c>
      <c r="P259" s="155">
        <v>0</v>
      </c>
      <c r="Q259" s="155">
        <f t="shared" si="40"/>
        <v>0</v>
      </c>
      <c r="R259" s="156" t="s">
        <v>356</v>
      </c>
      <c r="S259" s="156" t="s">
        <v>165</v>
      </c>
      <c r="T259" s="156" t="s">
        <v>165</v>
      </c>
      <c r="U259" s="156">
        <v>0</v>
      </c>
      <c r="V259" s="156">
        <f t="shared" si="41"/>
        <v>0</v>
      </c>
      <c r="W259" s="156"/>
      <c r="X259" s="156" t="s">
        <v>333</v>
      </c>
      <c r="Y259" s="156" t="s">
        <v>167</v>
      </c>
      <c r="Z259" s="146"/>
      <c r="AA259" s="146"/>
      <c r="AB259" s="146"/>
      <c r="AC259" s="146"/>
      <c r="AD259" s="146"/>
      <c r="AE259" s="146"/>
      <c r="AF259" s="146"/>
      <c r="AG259" s="146" t="s">
        <v>361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outlineLevel="1">
      <c r="A260" s="177">
        <v>150</v>
      </c>
      <c r="B260" s="178" t="s">
        <v>567</v>
      </c>
      <c r="C260" s="184" t="s">
        <v>568</v>
      </c>
      <c r="D260" s="179" t="s">
        <v>164</v>
      </c>
      <c r="E260" s="180">
        <v>1</v>
      </c>
      <c r="F260" s="181"/>
      <c r="G260" s="182">
        <f t="shared" si="35"/>
        <v>0</v>
      </c>
      <c r="H260" s="157">
        <v>2615</v>
      </c>
      <c r="I260" s="156">
        <f t="shared" si="36"/>
        <v>2615</v>
      </c>
      <c r="J260" s="157">
        <v>0</v>
      </c>
      <c r="K260" s="156">
        <f t="shared" si="37"/>
        <v>0</v>
      </c>
      <c r="L260" s="156">
        <v>21</v>
      </c>
      <c r="M260" s="156">
        <f t="shared" si="38"/>
        <v>0</v>
      </c>
      <c r="N260" s="155">
        <v>1.55E-2</v>
      </c>
      <c r="O260" s="155">
        <f t="shared" si="39"/>
        <v>0.02</v>
      </c>
      <c r="P260" s="155">
        <v>0</v>
      </c>
      <c r="Q260" s="155">
        <f t="shared" si="40"/>
        <v>0</v>
      </c>
      <c r="R260" s="156" t="s">
        <v>356</v>
      </c>
      <c r="S260" s="156" t="s">
        <v>165</v>
      </c>
      <c r="T260" s="156" t="s">
        <v>165</v>
      </c>
      <c r="U260" s="156">
        <v>0</v>
      </c>
      <c r="V260" s="156">
        <f t="shared" si="41"/>
        <v>0</v>
      </c>
      <c r="W260" s="156"/>
      <c r="X260" s="156" t="s">
        <v>333</v>
      </c>
      <c r="Y260" s="156" t="s">
        <v>167</v>
      </c>
      <c r="Z260" s="146"/>
      <c r="AA260" s="146"/>
      <c r="AB260" s="146"/>
      <c r="AC260" s="146"/>
      <c r="AD260" s="146"/>
      <c r="AE260" s="146"/>
      <c r="AF260" s="146"/>
      <c r="AG260" s="146" t="s">
        <v>361</v>
      </c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outlineLevel="1">
      <c r="A261" s="177">
        <v>151</v>
      </c>
      <c r="B261" s="178" t="s">
        <v>569</v>
      </c>
      <c r="C261" s="184" t="s">
        <v>570</v>
      </c>
      <c r="D261" s="179" t="s">
        <v>164</v>
      </c>
      <c r="E261" s="180">
        <v>1</v>
      </c>
      <c r="F261" s="181"/>
      <c r="G261" s="182">
        <f t="shared" si="35"/>
        <v>0</v>
      </c>
      <c r="H261" s="157">
        <v>2615</v>
      </c>
      <c r="I261" s="156">
        <f t="shared" si="36"/>
        <v>2615</v>
      </c>
      <c r="J261" s="157">
        <v>0</v>
      </c>
      <c r="K261" s="156">
        <f t="shared" si="37"/>
        <v>0</v>
      </c>
      <c r="L261" s="156">
        <v>21</v>
      </c>
      <c r="M261" s="156">
        <f t="shared" si="38"/>
        <v>0</v>
      </c>
      <c r="N261" s="155">
        <v>1.6E-2</v>
      </c>
      <c r="O261" s="155">
        <f t="shared" si="39"/>
        <v>0.02</v>
      </c>
      <c r="P261" s="155">
        <v>0</v>
      </c>
      <c r="Q261" s="155">
        <f t="shared" si="40"/>
        <v>0</v>
      </c>
      <c r="R261" s="156" t="s">
        <v>356</v>
      </c>
      <c r="S261" s="156" t="s">
        <v>165</v>
      </c>
      <c r="T261" s="156" t="s">
        <v>165</v>
      </c>
      <c r="U261" s="156">
        <v>0</v>
      </c>
      <c r="V261" s="156">
        <f t="shared" si="41"/>
        <v>0</v>
      </c>
      <c r="W261" s="156"/>
      <c r="X261" s="156" t="s">
        <v>333</v>
      </c>
      <c r="Y261" s="156" t="s">
        <v>167</v>
      </c>
      <c r="Z261" s="146"/>
      <c r="AA261" s="146"/>
      <c r="AB261" s="146"/>
      <c r="AC261" s="146"/>
      <c r="AD261" s="146"/>
      <c r="AE261" s="146"/>
      <c r="AF261" s="146"/>
      <c r="AG261" s="146" t="s">
        <v>361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outlineLevel="1">
      <c r="A262" s="177">
        <v>152</v>
      </c>
      <c r="B262" s="178" t="s">
        <v>571</v>
      </c>
      <c r="C262" s="184" t="s">
        <v>572</v>
      </c>
      <c r="D262" s="179" t="s">
        <v>164</v>
      </c>
      <c r="E262" s="180">
        <v>2</v>
      </c>
      <c r="F262" s="181"/>
      <c r="G262" s="182">
        <f t="shared" si="35"/>
        <v>0</v>
      </c>
      <c r="H262" s="157">
        <v>387</v>
      </c>
      <c r="I262" s="156">
        <f t="shared" si="36"/>
        <v>774</v>
      </c>
      <c r="J262" s="157">
        <v>0</v>
      </c>
      <c r="K262" s="156">
        <f t="shared" si="37"/>
        <v>0</v>
      </c>
      <c r="L262" s="156">
        <v>21</v>
      </c>
      <c r="M262" s="156">
        <f t="shared" si="38"/>
        <v>0</v>
      </c>
      <c r="N262" s="155">
        <v>1.81E-3</v>
      </c>
      <c r="O262" s="155">
        <f t="shared" si="39"/>
        <v>0</v>
      </c>
      <c r="P262" s="155">
        <v>0</v>
      </c>
      <c r="Q262" s="155">
        <f t="shared" si="40"/>
        <v>0</v>
      </c>
      <c r="R262" s="156" t="s">
        <v>356</v>
      </c>
      <c r="S262" s="156" t="s">
        <v>497</v>
      </c>
      <c r="T262" s="156" t="s">
        <v>497</v>
      </c>
      <c r="U262" s="156">
        <v>0</v>
      </c>
      <c r="V262" s="156">
        <f t="shared" si="41"/>
        <v>0</v>
      </c>
      <c r="W262" s="156"/>
      <c r="X262" s="156" t="s">
        <v>333</v>
      </c>
      <c r="Y262" s="156" t="s">
        <v>167</v>
      </c>
      <c r="Z262" s="146"/>
      <c r="AA262" s="146"/>
      <c r="AB262" s="146"/>
      <c r="AC262" s="146"/>
      <c r="AD262" s="146"/>
      <c r="AE262" s="146"/>
      <c r="AF262" s="146"/>
      <c r="AG262" s="146" t="s">
        <v>357</v>
      </c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outlineLevel="1">
      <c r="A263" s="177">
        <v>153</v>
      </c>
      <c r="B263" s="178" t="s">
        <v>573</v>
      </c>
      <c r="C263" s="184" t="s">
        <v>574</v>
      </c>
      <c r="D263" s="179" t="s">
        <v>0</v>
      </c>
      <c r="E263" s="180">
        <v>105.842</v>
      </c>
      <c r="F263" s="181"/>
      <c r="G263" s="182">
        <f t="shared" si="35"/>
        <v>0</v>
      </c>
      <c r="H263" s="157">
        <v>0</v>
      </c>
      <c r="I263" s="156">
        <f t="shared" si="36"/>
        <v>0</v>
      </c>
      <c r="J263" s="157">
        <v>1.95</v>
      </c>
      <c r="K263" s="156">
        <f t="shared" si="37"/>
        <v>206.39</v>
      </c>
      <c r="L263" s="156">
        <v>21</v>
      </c>
      <c r="M263" s="156">
        <f t="shared" si="38"/>
        <v>0</v>
      </c>
      <c r="N263" s="155">
        <v>0</v>
      </c>
      <c r="O263" s="155">
        <f t="shared" si="39"/>
        <v>0</v>
      </c>
      <c r="P263" s="155">
        <v>0</v>
      </c>
      <c r="Q263" s="155">
        <f t="shared" si="40"/>
        <v>0</v>
      </c>
      <c r="R263" s="156"/>
      <c r="S263" s="156" t="s">
        <v>165</v>
      </c>
      <c r="T263" s="156" t="s">
        <v>165</v>
      </c>
      <c r="U263" s="156">
        <v>0</v>
      </c>
      <c r="V263" s="156">
        <f t="shared" si="41"/>
        <v>0</v>
      </c>
      <c r="W263" s="156"/>
      <c r="X263" s="156" t="s">
        <v>323</v>
      </c>
      <c r="Y263" s="156" t="s">
        <v>167</v>
      </c>
      <c r="Z263" s="146"/>
      <c r="AA263" s="146"/>
      <c r="AB263" s="146"/>
      <c r="AC263" s="146"/>
      <c r="AD263" s="146"/>
      <c r="AE263" s="146"/>
      <c r="AF263" s="146"/>
      <c r="AG263" s="146" t="s">
        <v>324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>
      <c r="A264" s="164" t="s">
        <v>160</v>
      </c>
      <c r="B264" s="165" t="s">
        <v>115</v>
      </c>
      <c r="C264" s="183" t="s">
        <v>116</v>
      </c>
      <c r="D264" s="166"/>
      <c r="E264" s="167"/>
      <c r="F264" s="168"/>
      <c r="G264" s="169">
        <f>SUMIF(AG265:AG276,"&lt;&gt;NOR",G265:G276)</f>
        <v>0</v>
      </c>
      <c r="H264" s="163"/>
      <c r="I264" s="163">
        <f>SUM(I265:I276)</f>
        <v>7403.98</v>
      </c>
      <c r="J264" s="163"/>
      <c r="K264" s="163">
        <f>SUM(K265:K276)</f>
        <v>13940.630000000001</v>
      </c>
      <c r="L264" s="163"/>
      <c r="M264" s="163">
        <f>SUM(M265:M276)</f>
        <v>0</v>
      </c>
      <c r="N264" s="162"/>
      <c r="O264" s="162">
        <f>SUM(O265:O276)</f>
        <v>0.12</v>
      </c>
      <c r="P264" s="162"/>
      <c r="Q264" s="162">
        <f>SUM(Q265:Q276)</f>
        <v>0.03</v>
      </c>
      <c r="R264" s="163"/>
      <c r="S264" s="163"/>
      <c r="T264" s="163"/>
      <c r="U264" s="163"/>
      <c r="V264" s="163">
        <f>SUM(V265:V276)</f>
        <v>20.9</v>
      </c>
      <c r="W264" s="163"/>
      <c r="X264" s="163"/>
      <c r="Y264" s="163"/>
      <c r="AG264" t="s">
        <v>161</v>
      </c>
    </row>
    <row r="265" spans="1:60" outlineLevel="1">
      <c r="A265" s="177">
        <v>154</v>
      </c>
      <c r="B265" s="178" t="s">
        <v>575</v>
      </c>
      <c r="C265" s="184" t="s">
        <v>576</v>
      </c>
      <c r="D265" s="179" t="s">
        <v>174</v>
      </c>
      <c r="E265" s="180">
        <v>6</v>
      </c>
      <c r="F265" s="181"/>
      <c r="G265" s="182">
        <f>ROUND(E265*F265,2)</f>
        <v>0</v>
      </c>
      <c r="H265" s="157">
        <v>410.11</v>
      </c>
      <c r="I265" s="156">
        <f>ROUND(E265*H265,2)</f>
        <v>2460.66</v>
      </c>
      <c r="J265" s="157">
        <v>652.89</v>
      </c>
      <c r="K265" s="156">
        <f>ROUND(E265*J265,2)</f>
        <v>3917.34</v>
      </c>
      <c r="L265" s="156">
        <v>21</v>
      </c>
      <c r="M265" s="156">
        <f>G265*(1+L265/100)</f>
        <v>0</v>
      </c>
      <c r="N265" s="155">
        <v>1.3690000000000001E-2</v>
      </c>
      <c r="O265" s="155">
        <f>ROUND(E265*N265,2)</f>
        <v>0.08</v>
      </c>
      <c r="P265" s="155">
        <v>0</v>
      </c>
      <c r="Q265" s="155">
        <f>ROUND(E265*P265,2)</f>
        <v>0</v>
      </c>
      <c r="R265" s="156"/>
      <c r="S265" s="156" t="s">
        <v>165</v>
      </c>
      <c r="T265" s="156" t="s">
        <v>165</v>
      </c>
      <c r="U265" s="156">
        <v>0.95</v>
      </c>
      <c r="V265" s="156">
        <f>ROUND(E265*U265,2)</f>
        <v>5.7</v>
      </c>
      <c r="W265" s="156"/>
      <c r="X265" s="156" t="s">
        <v>166</v>
      </c>
      <c r="Y265" s="156" t="s">
        <v>167</v>
      </c>
      <c r="Z265" s="146"/>
      <c r="AA265" s="146"/>
      <c r="AB265" s="146"/>
      <c r="AC265" s="146"/>
      <c r="AD265" s="146"/>
      <c r="AE265" s="146"/>
      <c r="AF265" s="146"/>
      <c r="AG265" s="146" t="s">
        <v>168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>
      <c r="A266" s="171">
        <v>155</v>
      </c>
      <c r="B266" s="172" t="s">
        <v>577</v>
      </c>
      <c r="C266" s="185" t="s">
        <v>578</v>
      </c>
      <c r="D266" s="173" t="s">
        <v>174</v>
      </c>
      <c r="E266" s="174">
        <v>10.36</v>
      </c>
      <c r="F266" s="175"/>
      <c r="G266" s="176">
        <f>ROUND(E266*F266,2)</f>
        <v>0</v>
      </c>
      <c r="H266" s="157">
        <v>279.58</v>
      </c>
      <c r="I266" s="156">
        <f>ROUND(E266*H266,2)</f>
        <v>2896.45</v>
      </c>
      <c r="J266" s="157">
        <v>258.42</v>
      </c>
      <c r="K266" s="156">
        <f>ROUND(E266*J266,2)</f>
        <v>2677.23</v>
      </c>
      <c r="L266" s="156">
        <v>21</v>
      </c>
      <c r="M266" s="156">
        <f>G266*(1+L266/100)</f>
        <v>0</v>
      </c>
      <c r="N266" s="155">
        <v>4.1000000000000003E-3</v>
      </c>
      <c r="O266" s="155">
        <f>ROUND(E266*N266,2)</f>
        <v>0.04</v>
      </c>
      <c r="P266" s="155">
        <v>0</v>
      </c>
      <c r="Q266" s="155">
        <f>ROUND(E266*P266,2)</f>
        <v>0</v>
      </c>
      <c r="R266" s="156"/>
      <c r="S266" s="156" t="s">
        <v>165</v>
      </c>
      <c r="T266" s="156" t="s">
        <v>165</v>
      </c>
      <c r="U266" s="156">
        <v>0.42</v>
      </c>
      <c r="V266" s="156">
        <f>ROUND(E266*U266,2)</f>
        <v>4.3499999999999996</v>
      </c>
      <c r="W266" s="156"/>
      <c r="X266" s="156" t="s">
        <v>166</v>
      </c>
      <c r="Y266" s="156" t="s">
        <v>167</v>
      </c>
      <c r="Z266" s="146"/>
      <c r="AA266" s="146"/>
      <c r="AB266" s="146"/>
      <c r="AC266" s="146"/>
      <c r="AD266" s="146"/>
      <c r="AE266" s="146"/>
      <c r="AF266" s="146"/>
      <c r="AG266" s="146" t="s">
        <v>168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2">
      <c r="A267" s="153"/>
      <c r="B267" s="154"/>
      <c r="C267" s="186" t="s">
        <v>351</v>
      </c>
      <c r="D267" s="158"/>
      <c r="E267" s="159">
        <v>10.36</v>
      </c>
      <c r="F267" s="156"/>
      <c r="G267" s="156"/>
      <c r="H267" s="156"/>
      <c r="I267" s="156"/>
      <c r="J267" s="156"/>
      <c r="K267" s="156"/>
      <c r="L267" s="156"/>
      <c r="M267" s="156"/>
      <c r="N267" s="155"/>
      <c r="O267" s="155"/>
      <c r="P267" s="155"/>
      <c r="Q267" s="155"/>
      <c r="R267" s="156"/>
      <c r="S267" s="156"/>
      <c r="T267" s="156"/>
      <c r="U267" s="156"/>
      <c r="V267" s="156"/>
      <c r="W267" s="156"/>
      <c r="X267" s="156"/>
      <c r="Y267" s="156"/>
      <c r="Z267" s="146"/>
      <c r="AA267" s="146"/>
      <c r="AB267" s="146"/>
      <c r="AC267" s="146"/>
      <c r="AD267" s="146"/>
      <c r="AE267" s="146"/>
      <c r="AF267" s="146"/>
      <c r="AG267" s="146" t="s">
        <v>176</v>
      </c>
      <c r="AH267" s="146">
        <v>5</v>
      </c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1">
      <c r="A268" s="177">
        <v>156</v>
      </c>
      <c r="B268" s="178" t="s">
        <v>579</v>
      </c>
      <c r="C268" s="184" t="s">
        <v>580</v>
      </c>
      <c r="D268" s="179" t="s">
        <v>522</v>
      </c>
      <c r="E268" s="180">
        <v>45</v>
      </c>
      <c r="F268" s="181"/>
      <c r="G268" s="182">
        <f>ROUND(E268*F268,2)</f>
        <v>0</v>
      </c>
      <c r="H268" s="157">
        <v>12.17</v>
      </c>
      <c r="I268" s="156">
        <f>ROUND(E268*H268,2)</f>
        <v>547.65</v>
      </c>
      <c r="J268" s="157">
        <v>60.83</v>
      </c>
      <c r="K268" s="156">
        <f>ROUND(E268*J268,2)</f>
        <v>2737.35</v>
      </c>
      <c r="L268" s="156">
        <v>21</v>
      </c>
      <c r="M268" s="156">
        <f>G268*(1+L268/100)</f>
        <v>0</v>
      </c>
      <c r="N268" s="155">
        <v>5.0000000000000002E-5</v>
      </c>
      <c r="O268" s="155">
        <f>ROUND(E268*N268,2)</f>
        <v>0</v>
      </c>
      <c r="P268" s="155">
        <v>0</v>
      </c>
      <c r="Q268" s="155">
        <f>ROUND(E268*P268,2)</f>
        <v>0</v>
      </c>
      <c r="R268" s="156"/>
      <c r="S268" s="156" t="s">
        <v>165</v>
      </c>
      <c r="T268" s="156" t="s">
        <v>165</v>
      </c>
      <c r="U268" s="156">
        <v>0.1</v>
      </c>
      <c r="V268" s="156">
        <f>ROUND(E268*U268,2)</f>
        <v>4.5</v>
      </c>
      <c r="W268" s="156"/>
      <c r="X268" s="156" t="s">
        <v>166</v>
      </c>
      <c r="Y268" s="156" t="s">
        <v>167</v>
      </c>
      <c r="Z268" s="146"/>
      <c r="AA268" s="146"/>
      <c r="AB268" s="146"/>
      <c r="AC268" s="146"/>
      <c r="AD268" s="146"/>
      <c r="AE268" s="146"/>
      <c r="AF268" s="146"/>
      <c r="AG268" s="146" t="s">
        <v>168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>
      <c r="A269" s="177">
        <v>157</v>
      </c>
      <c r="B269" s="178" t="s">
        <v>581</v>
      </c>
      <c r="C269" s="184" t="s">
        <v>582</v>
      </c>
      <c r="D269" s="179" t="s">
        <v>522</v>
      </c>
      <c r="E269" s="180">
        <v>28</v>
      </c>
      <c r="F269" s="181"/>
      <c r="G269" s="182">
        <f>ROUND(E269*F269,2)</f>
        <v>0</v>
      </c>
      <c r="H269" s="157">
        <v>15.16</v>
      </c>
      <c r="I269" s="156">
        <f>ROUND(E269*H269,2)</f>
        <v>424.48</v>
      </c>
      <c r="J269" s="157">
        <v>62.04</v>
      </c>
      <c r="K269" s="156">
        <f>ROUND(E269*J269,2)</f>
        <v>1737.12</v>
      </c>
      <c r="L269" s="156">
        <v>21</v>
      </c>
      <c r="M269" s="156">
        <f>G269*(1+L269/100)</f>
        <v>0</v>
      </c>
      <c r="N269" s="155">
        <v>6.0000000000000002E-5</v>
      </c>
      <c r="O269" s="155">
        <f>ROUND(E269*N269,2)</f>
        <v>0</v>
      </c>
      <c r="P269" s="155">
        <v>1E-3</v>
      </c>
      <c r="Q269" s="155">
        <f>ROUND(E269*P269,2)</f>
        <v>0.03</v>
      </c>
      <c r="R269" s="156"/>
      <c r="S269" s="156" t="s">
        <v>165</v>
      </c>
      <c r="T269" s="156" t="s">
        <v>165</v>
      </c>
      <c r="U269" s="156">
        <v>9.7000000000000003E-2</v>
      </c>
      <c r="V269" s="156">
        <f>ROUND(E269*U269,2)</f>
        <v>2.72</v>
      </c>
      <c r="W269" s="156"/>
      <c r="X269" s="156" t="s">
        <v>166</v>
      </c>
      <c r="Y269" s="156" t="s">
        <v>167</v>
      </c>
      <c r="Z269" s="146"/>
      <c r="AA269" s="146"/>
      <c r="AB269" s="146"/>
      <c r="AC269" s="146"/>
      <c r="AD269" s="146"/>
      <c r="AE269" s="146"/>
      <c r="AF269" s="146"/>
      <c r="AG269" s="146" t="s">
        <v>168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1">
      <c r="A270" s="171">
        <v>158</v>
      </c>
      <c r="B270" s="172" t="s">
        <v>583</v>
      </c>
      <c r="C270" s="185" t="s">
        <v>584</v>
      </c>
      <c r="D270" s="173" t="s">
        <v>182</v>
      </c>
      <c r="E270" s="174">
        <v>51.92</v>
      </c>
      <c r="F270" s="175"/>
      <c r="G270" s="176">
        <f>ROUND(E270*F270,2)</f>
        <v>0</v>
      </c>
      <c r="H270" s="157">
        <v>20.7</v>
      </c>
      <c r="I270" s="156">
        <f>ROUND(E270*H270,2)</f>
        <v>1074.74</v>
      </c>
      <c r="J270" s="157">
        <v>44.5</v>
      </c>
      <c r="K270" s="156">
        <f>ROUND(E270*J270,2)</f>
        <v>2310.44</v>
      </c>
      <c r="L270" s="156">
        <v>21</v>
      </c>
      <c r="M270" s="156">
        <f>G270*(1+L270/100)</f>
        <v>0</v>
      </c>
      <c r="N270" s="155">
        <v>6.0000000000000002E-5</v>
      </c>
      <c r="O270" s="155">
        <f>ROUND(E270*N270,2)</f>
        <v>0</v>
      </c>
      <c r="P270" s="155">
        <v>0</v>
      </c>
      <c r="Q270" s="155">
        <f>ROUND(E270*P270,2)</f>
        <v>0</v>
      </c>
      <c r="R270" s="156"/>
      <c r="S270" s="156" t="s">
        <v>165</v>
      </c>
      <c r="T270" s="156" t="s">
        <v>165</v>
      </c>
      <c r="U270" s="156">
        <v>7.0000000000000007E-2</v>
      </c>
      <c r="V270" s="156">
        <f>ROUND(E270*U270,2)</f>
        <v>3.63</v>
      </c>
      <c r="W270" s="156"/>
      <c r="X270" s="156" t="s">
        <v>166</v>
      </c>
      <c r="Y270" s="156" t="s">
        <v>167</v>
      </c>
      <c r="Z270" s="146"/>
      <c r="AA270" s="146"/>
      <c r="AB270" s="146"/>
      <c r="AC270" s="146"/>
      <c r="AD270" s="146"/>
      <c r="AE270" s="146"/>
      <c r="AF270" s="146"/>
      <c r="AG270" s="146" t="s">
        <v>168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2">
      <c r="A271" s="153"/>
      <c r="B271" s="154"/>
      <c r="C271" s="186" t="s">
        <v>227</v>
      </c>
      <c r="D271" s="158"/>
      <c r="E271" s="159">
        <v>5.48</v>
      </c>
      <c r="F271" s="156"/>
      <c r="G271" s="156"/>
      <c r="H271" s="156"/>
      <c r="I271" s="156"/>
      <c r="J271" s="156"/>
      <c r="K271" s="156"/>
      <c r="L271" s="156"/>
      <c r="M271" s="156"/>
      <c r="N271" s="155"/>
      <c r="O271" s="155"/>
      <c r="P271" s="155"/>
      <c r="Q271" s="155"/>
      <c r="R271" s="156"/>
      <c r="S271" s="156"/>
      <c r="T271" s="156"/>
      <c r="U271" s="156"/>
      <c r="V271" s="156"/>
      <c r="W271" s="156"/>
      <c r="X271" s="156"/>
      <c r="Y271" s="156"/>
      <c r="Z271" s="146"/>
      <c r="AA271" s="146"/>
      <c r="AB271" s="146"/>
      <c r="AC271" s="146"/>
      <c r="AD271" s="146"/>
      <c r="AE271" s="146"/>
      <c r="AF271" s="146"/>
      <c r="AG271" s="146" t="s">
        <v>176</v>
      </c>
      <c r="AH271" s="146">
        <v>0</v>
      </c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3">
      <c r="A272" s="153"/>
      <c r="B272" s="154"/>
      <c r="C272" s="186" t="s">
        <v>585</v>
      </c>
      <c r="D272" s="158"/>
      <c r="E272" s="159">
        <v>4.46</v>
      </c>
      <c r="F272" s="156"/>
      <c r="G272" s="156"/>
      <c r="H272" s="156"/>
      <c r="I272" s="156"/>
      <c r="J272" s="156"/>
      <c r="K272" s="156"/>
      <c r="L272" s="156"/>
      <c r="M272" s="156"/>
      <c r="N272" s="155"/>
      <c r="O272" s="155"/>
      <c r="P272" s="155"/>
      <c r="Q272" s="155"/>
      <c r="R272" s="156"/>
      <c r="S272" s="156"/>
      <c r="T272" s="156"/>
      <c r="U272" s="156"/>
      <c r="V272" s="156"/>
      <c r="W272" s="156"/>
      <c r="X272" s="156"/>
      <c r="Y272" s="156"/>
      <c r="Z272" s="146"/>
      <c r="AA272" s="146"/>
      <c r="AB272" s="146"/>
      <c r="AC272" s="146"/>
      <c r="AD272" s="146"/>
      <c r="AE272" s="146"/>
      <c r="AF272" s="146"/>
      <c r="AG272" s="146" t="s">
        <v>176</v>
      </c>
      <c r="AH272" s="146">
        <v>0</v>
      </c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3">
      <c r="A273" s="153"/>
      <c r="B273" s="154"/>
      <c r="C273" s="186" t="s">
        <v>586</v>
      </c>
      <c r="D273" s="158"/>
      <c r="E273" s="159">
        <v>6.3</v>
      </c>
      <c r="F273" s="156"/>
      <c r="G273" s="156"/>
      <c r="H273" s="156"/>
      <c r="I273" s="156"/>
      <c r="J273" s="156"/>
      <c r="K273" s="156"/>
      <c r="L273" s="156"/>
      <c r="M273" s="156"/>
      <c r="N273" s="155"/>
      <c r="O273" s="155"/>
      <c r="P273" s="155"/>
      <c r="Q273" s="155"/>
      <c r="R273" s="156"/>
      <c r="S273" s="156"/>
      <c r="T273" s="156"/>
      <c r="U273" s="156"/>
      <c r="V273" s="156"/>
      <c r="W273" s="156"/>
      <c r="X273" s="156"/>
      <c r="Y273" s="156"/>
      <c r="Z273" s="146"/>
      <c r="AA273" s="146"/>
      <c r="AB273" s="146"/>
      <c r="AC273" s="146"/>
      <c r="AD273" s="146"/>
      <c r="AE273" s="146"/>
      <c r="AF273" s="146"/>
      <c r="AG273" s="146" t="s">
        <v>176</v>
      </c>
      <c r="AH273" s="146">
        <v>0</v>
      </c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3">
      <c r="A274" s="153"/>
      <c r="B274" s="154"/>
      <c r="C274" s="186" t="s">
        <v>230</v>
      </c>
      <c r="D274" s="158"/>
      <c r="E274" s="159">
        <v>11.68</v>
      </c>
      <c r="F274" s="156"/>
      <c r="G274" s="156"/>
      <c r="H274" s="156"/>
      <c r="I274" s="156"/>
      <c r="J274" s="156"/>
      <c r="K274" s="156"/>
      <c r="L274" s="156"/>
      <c r="M274" s="156"/>
      <c r="N274" s="155"/>
      <c r="O274" s="155"/>
      <c r="P274" s="155"/>
      <c r="Q274" s="155"/>
      <c r="R274" s="156"/>
      <c r="S274" s="156"/>
      <c r="T274" s="156"/>
      <c r="U274" s="156"/>
      <c r="V274" s="156"/>
      <c r="W274" s="156"/>
      <c r="X274" s="156"/>
      <c r="Y274" s="156"/>
      <c r="Z274" s="146"/>
      <c r="AA274" s="146"/>
      <c r="AB274" s="146"/>
      <c r="AC274" s="146"/>
      <c r="AD274" s="146"/>
      <c r="AE274" s="146"/>
      <c r="AF274" s="146"/>
      <c r="AG274" s="146" t="s">
        <v>176</v>
      </c>
      <c r="AH274" s="146">
        <v>0</v>
      </c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3">
      <c r="A275" s="153"/>
      <c r="B275" s="154"/>
      <c r="C275" s="186" t="s">
        <v>587</v>
      </c>
      <c r="D275" s="158"/>
      <c r="E275" s="159">
        <v>24</v>
      </c>
      <c r="F275" s="156"/>
      <c r="G275" s="156"/>
      <c r="H275" s="156"/>
      <c r="I275" s="156"/>
      <c r="J275" s="156"/>
      <c r="K275" s="156"/>
      <c r="L275" s="156"/>
      <c r="M275" s="156"/>
      <c r="N275" s="155"/>
      <c r="O275" s="155"/>
      <c r="P275" s="155"/>
      <c r="Q275" s="155"/>
      <c r="R275" s="156"/>
      <c r="S275" s="156"/>
      <c r="T275" s="156"/>
      <c r="U275" s="156"/>
      <c r="V275" s="156"/>
      <c r="W275" s="156"/>
      <c r="X275" s="156"/>
      <c r="Y275" s="156"/>
      <c r="Z275" s="146"/>
      <c r="AA275" s="146"/>
      <c r="AB275" s="146"/>
      <c r="AC275" s="146"/>
      <c r="AD275" s="146"/>
      <c r="AE275" s="146"/>
      <c r="AF275" s="146"/>
      <c r="AG275" s="146" t="s">
        <v>176</v>
      </c>
      <c r="AH275" s="146">
        <v>0</v>
      </c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>
      <c r="A276" s="177">
        <v>159</v>
      </c>
      <c r="B276" s="178" t="s">
        <v>588</v>
      </c>
      <c r="C276" s="184" t="s">
        <v>589</v>
      </c>
      <c r="D276" s="179" t="s">
        <v>0</v>
      </c>
      <c r="E276" s="180">
        <v>207.83459999999999</v>
      </c>
      <c r="F276" s="181"/>
      <c r="G276" s="182">
        <f>ROUND(E276*F276,2)</f>
        <v>0</v>
      </c>
      <c r="H276" s="157">
        <v>0</v>
      </c>
      <c r="I276" s="156">
        <f>ROUND(E276*H276,2)</f>
        <v>0</v>
      </c>
      <c r="J276" s="157">
        <v>2.7</v>
      </c>
      <c r="K276" s="156">
        <f>ROUND(E276*J276,2)</f>
        <v>561.15</v>
      </c>
      <c r="L276" s="156">
        <v>21</v>
      </c>
      <c r="M276" s="156">
        <f>G276*(1+L276/100)</f>
        <v>0</v>
      </c>
      <c r="N276" s="155">
        <v>0</v>
      </c>
      <c r="O276" s="155">
        <f>ROUND(E276*N276,2)</f>
        <v>0</v>
      </c>
      <c r="P276" s="155">
        <v>0</v>
      </c>
      <c r="Q276" s="155">
        <f>ROUND(E276*P276,2)</f>
        <v>0</v>
      </c>
      <c r="R276" s="156"/>
      <c r="S276" s="156" t="s">
        <v>165</v>
      </c>
      <c r="T276" s="156" t="s">
        <v>165</v>
      </c>
      <c r="U276" s="156">
        <v>0</v>
      </c>
      <c r="V276" s="156">
        <f>ROUND(E276*U276,2)</f>
        <v>0</v>
      </c>
      <c r="W276" s="156"/>
      <c r="X276" s="156" t="s">
        <v>323</v>
      </c>
      <c r="Y276" s="156" t="s">
        <v>167</v>
      </c>
      <c r="Z276" s="146"/>
      <c r="AA276" s="146"/>
      <c r="AB276" s="146"/>
      <c r="AC276" s="146"/>
      <c r="AD276" s="146"/>
      <c r="AE276" s="146"/>
      <c r="AF276" s="146"/>
      <c r="AG276" s="146" t="s">
        <v>324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>
      <c r="A277" s="164" t="s">
        <v>160</v>
      </c>
      <c r="B277" s="165" t="s">
        <v>117</v>
      </c>
      <c r="C277" s="183" t="s">
        <v>118</v>
      </c>
      <c r="D277" s="166"/>
      <c r="E277" s="167"/>
      <c r="F277" s="168"/>
      <c r="G277" s="169">
        <f>SUMIF(AG278:AG297,"&lt;&gt;NOR",G278:G297)</f>
        <v>0</v>
      </c>
      <c r="H277" s="163"/>
      <c r="I277" s="163">
        <f>SUM(I278:I297)</f>
        <v>11209.96</v>
      </c>
      <c r="J277" s="163"/>
      <c r="K277" s="163">
        <f>SUM(K278:K297)</f>
        <v>16694.8</v>
      </c>
      <c r="L277" s="163"/>
      <c r="M277" s="163">
        <f>SUM(M278:M297)</f>
        <v>0</v>
      </c>
      <c r="N277" s="162"/>
      <c r="O277" s="162">
        <f>SUM(O278:O297)</f>
        <v>0.86</v>
      </c>
      <c r="P277" s="162"/>
      <c r="Q277" s="162">
        <f>SUM(Q278:Q297)</f>
        <v>0</v>
      </c>
      <c r="R277" s="163"/>
      <c r="S277" s="163"/>
      <c r="T277" s="163"/>
      <c r="U277" s="163"/>
      <c r="V277" s="163">
        <f>SUM(V278:V297)</f>
        <v>22.64</v>
      </c>
      <c r="W277" s="163"/>
      <c r="X277" s="163"/>
      <c r="Y277" s="163"/>
      <c r="AG277" t="s">
        <v>161</v>
      </c>
    </row>
    <row r="278" spans="1:60" outlineLevel="1">
      <c r="A278" s="171">
        <v>160</v>
      </c>
      <c r="B278" s="172" t="s">
        <v>590</v>
      </c>
      <c r="C278" s="185" t="s">
        <v>591</v>
      </c>
      <c r="D278" s="173" t="s">
        <v>174</v>
      </c>
      <c r="E278" s="174">
        <v>10.36</v>
      </c>
      <c r="F278" s="175"/>
      <c r="G278" s="176">
        <f>ROUND(E278*F278,2)</f>
        <v>0</v>
      </c>
      <c r="H278" s="157">
        <v>0</v>
      </c>
      <c r="I278" s="156">
        <f>ROUND(E278*H278,2)</f>
        <v>0</v>
      </c>
      <c r="J278" s="157">
        <v>216.5</v>
      </c>
      <c r="K278" s="156">
        <f>ROUND(E278*J278,2)</f>
        <v>2242.94</v>
      </c>
      <c r="L278" s="156">
        <v>21</v>
      </c>
      <c r="M278" s="156">
        <f>G278*(1+L278/100)</f>
        <v>0</v>
      </c>
      <c r="N278" s="155">
        <v>0</v>
      </c>
      <c r="O278" s="155">
        <f>ROUND(E278*N278,2)</f>
        <v>0</v>
      </c>
      <c r="P278" s="155">
        <v>0</v>
      </c>
      <c r="Q278" s="155">
        <f>ROUND(E278*P278,2)</f>
        <v>0</v>
      </c>
      <c r="R278" s="156"/>
      <c r="S278" s="156" t="s">
        <v>165</v>
      </c>
      <c r="T278" s="156" t="s">
        <v>165</v>
      </c>
      <c r="U278" s="156">
        <v>0.34</v>
      </c>
      <c r="V278" s="156">
        <f>ROUND(E278*U278,2)</f>
        <v>3.52</v>
      </c>
      <c r="W278" s="156"/>
      <c r="X278" s="156" t="s">
        <v>166</v>
      </c>
      <c r="Y278" s="156" t="s">
        <v>167</v>
      </c>
      <c r="Z278" s="146"/>
      <c r="AA278" s="146"/>
      <c r="AB278" s="146"/>
      <c r="AC278" s="146"/>
      <c r="AD278" s="146"/>
      <c r="AE278" s="146"/>
      <c r="AF278" s="146"/>
      <c r="AG278" s="146" t="s">
        <v>304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2">
      <c r="A279" s="153"/>
      <c r="B279" s="154"/>
      <c r="C279" s="186" t="s">
        <v>307</v>
      </c>
      <c r="D279" s="158"/>
      <c r="E279" s="159">
        <v>10.36</v>
      </c>
      <c r="F279" s="156"/>
      <c r="G279" s="156"/>
      <c r="H279" s="156"/>
      <c r="I279" s="156"/>
      <c r="J279" s="156"/>
      <c r="K279" s="156"/>
      <c r="L279" s="156"/>
      <c r="M279" s="156"/>
      <c r="N279" s="155"/>
      <c r="O279" s="155"/>
      <c r="P279" s="155"/>
      <c r="Q279" s="155"/>
      <c r="R279" s="156"/>
      <c r="S279" s="156"/>
      <c r="T279" s="156"/>
      <c r="U279" s="156"/>
      <c r="V279" s="156"/>
      <c r="W279" s="156"/>
      <c r="X279" s="156"/>
      <c r="Y279" s="156"/>
      <c r="Z279" s="146"/>
      <c r="AA279" s="146"/>
      <c r="AB279" s="146"/>
      <c r="AC279" s="146"/>
      <c r="AD279" s="146"/>
      <c r="AE279" s="146"/>
      <c r="AF279" s="146"/>
      <c r="AG279" s="146" t="s">
        <v>176</v>
      </c>
      <c r="AH279" s="146">
        <v>5</v>
      </c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1">
      <c r="A280" s="171">
        <v>161</v>
      </c>
      <c r="B280" s="172" t="s">
        <v>592</v>
      </c>
      <c r="C280" s="185" t="s">
        <v>593</v>
      </c>
      <c r="D280" s="173" t="s">
        <v>174</v>
      </c>
      <c r="E280" s="174">
        <v>10.36</v>
      </c>
      <c r="F280" s="175"/>
      <c r="G280" s="176">
        <f>ROUND(E280*F280,2)</f>
        <v>0</v>
      </c>
      <c r="H280" s="157">
        <v>25.71</v>
      </c>
      <c r="I280" s="156">
        <f>ROUND(E280*H280,2)</f>
        <v>266.36</v>
      </c>
      <c r="J280" s="157">
        <v>31.79</v>
      </c>
      <c r="K280" s="156">
        <f>ROUND(E280*J280,2)</f>
        <v>329.34</v>
      </c>
      <c r="L280" s="156">
        <v>21</v>
      </c>
      <c r="M280" s="156">
        <f>G280*(1+L280/100)</f>
        <v>0</v>
      </c>
      <c r="N280" s="155">
        <v>2.1000000000000001E-4</v>
      </c>
      <c r="O280" s="155">
        <f>ROUND(E280*N280,2)</f>
        <v>0</v>
      </c>
      <c r="P280" s="155">
        <v>0</v>
      </c>
      <c r="Q280" s="155">
        <f>ROUND(E280*P280,2)</f>
        <v>0</v>
      </c>
      <c r="R280" s="156"/>
      <c r="S280" s="156" t="s">
        <v>165</v>
      </c>
      <c r="T280" s="156" t="s">
        <v>165</v>
      </c>
      <c r="U280" s="156">
        <v>0.05</v>
      </c>
      <c r="V280" s="156">
        <f>ROUND(E280*U280,2)</f>
        <v>0.52</v>
      </c>
      <c r="W280" s="156"/>
      <c r="X280" s="156" t="s">
        <v>166</v>
      </c>
      <c r="Y280" s="156" t="s">
        <v>167</v>
      </c>
      <c r="Z280" s="146"/>
      <c r="AA280" s="146"/>
      <c r="AB280" s="146"/>
      <c r="AC280" s="146"/>
      <c r="AD280" s="146"/>
      <c r="AE280" s="146"/>
      <c r="AF280" s="146"/>
      <c r="AG280" s="146" t="s">
        <v>168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2">
      <c r="A281" s="153"/>
      <c r="B281" s="154"/>
      <c r="C281" s="186" t="s">
        <v>594</v>
      </c>
      <c r="D281" s="158"/>
      <c r="E281" s="159">
        <v>10.36</v>
      </c>
      <c r="F281" s="156"/>
      <c r="G281" s="156"/>
      <c r="H281" s="156"/>
      <c r="I281" s="156"/>
      <c r="J281" s="156"/>
      <c r="K281" s="156"/>
      <c r="L281" s="156"/>
      <c r="M281" s="156"/>
      <c r="N281" s="155"/>
      <c r="O281" s="155"/>
      <c r="P281" s="155"/>
      <c r="Q281" s="155"/>
      <c r="R281" s="156"/>
      <c r="S281" s="156"/>
      <c r="T281" s="156"/>
      <c r="U281" s="156"/>
      <c r="V281" s="156"/>
      <c r="W281" s="156"/>
      <c r="X281" s="156"/>
      <c r="Y281" s="156"/>
      <c r="Z281" s="146"/>
      <c r="AA281" s="146"/>
      <c r="AB281" s="146"/>
      <c r="AC281" s="146"/>
      <c r="AD281" s="146"/>
      <c r="AE281" s="146"/>
      <c r="AF281" s="146"/>
      <c r="AG281" s="146" t="s">
        <v>176</v>
      </c>
      <c r="AH281" s="146">
        <v>5</v>
      </c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>
      <c r="A282" s="171">
        <v>162</v>
      </c>
      <c r="B282" s="172" t="s">
        <v>595</v>
      </c>
      <c r="C282" s="185" t="s">
        <v>596</v>
      </c>
      <c r="D282" s="173" t="s">
        <v>174</v>
      </c>
      <c r="E282" s="174">
        <v>10.36</v>
      </c>
      <c r="F282" s="175"/>
      <c r="G282" s="176">
        <f>ROUND(E282*F282,2)</f>
        <v>0</v>
      </c>
      <c r="H282" s="157">
        <v>23.4</v>
      </c>
      <c r="I282" s="156">
        <f>ROUND(E282*H282,2)</f>
        <v>242.42</v>
      </c>
      <c r="J282" s="157">
        <v>0</v>
      </c>
      <c r="K282" s="156">
        <f>ROUND(E282*J282,2)</f>
        <v>0</v>
      </c>
      <c r="L282" s="156">
        <v>21</v>
      </c>
      <c r="M282" s="156">
        <f>G282*(1+L282/100)</f>
        <v>0</v>
      </c>
      <c r="N282" s="155">
        <v>8.0000000000000004E-4</v>
      </c>
      <c r="O282" s="155">
        <f>ROUND(E282*N282,2)</f>
        <v>0.01</v>
      </c>
      <c r="P282" s="155">
        <v>0</v>
      </c>
      <c r="Q282" s="155">
        <f>ROUND(E282*P282,2)</f>
        <v>0</v>
      </c>
      <c r="R282" s="156"/>
      <c r="S282" s="156" t="s">
        <v>597</v>
      </c>
      <c r="T282" s="156" t="s">
        <v>597</v>
      </c>
      <c r="U282" s="156">
        <v>0</v>
      </c>
      <c r="V282" s="156">
        <f>ROUND(E282*U282,2)</f>
        <v>0</v>
      </c>
      <c r="W282" s="156"/>
      <c r="X282" s="156" t="s">
        <v>166</v>
      </c>
      <c r="Y282" s="156" t="s">
        <v>167</v>
      </c>
      <c r="Z282" s="146"/>
      <c r="AA282" s="146"/>
      <c r="AB282" s="146"/>
      <c r="AC282" s="146"/>
      <c r="AD282" s="146"/>
      <c r="AE282" s="146"/>
      <c r="AF282" s="146"/>
      <c r="AG282" s="146" t="s">
        <v>304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2">
      <c r="A283" s="153"/>
      <c r="B283" s="154"/>
      <c r="C283" s="186" t="s">
        <v>594</v>
      </c>
      <c r="D283" s="158"/>
      <c r="E283" s="159">
        <v>10.36</v>
      </c>
      <c r="F283" s="156"/>
      <c r="G283" s="156"/>
      <c r="H283" s="156"/>
      <c r="I283" s="156"/>
      <c r="J283" s="156"/>
      <c r="K283" s="156"/>
      <c r="L283" s="156"/>
      <c r="M283" s="156"/>
      <c r="N283" s="155"/>
      <c r="O283" s="155"/>
      <c r="P283" s="155"/>
      <c r="Q283" s="155"/>
      <c r="R283" s="156"/>
      <c r="S283" s="156"/>
      <c r="T283" s="156"/>
      <c r="U283" s="156"/>
      <c r="V283" s="156"/>
      <c r="W283" s="156"/>
      <c r="X283" s="156"/>
      <c r="Y283" s="156"/>
      <c r="Z283" s="146"/>
      <c r="AA283" s="146"/>
      <c r="AB283" s="146"/>
      <c r="AC283" s="146"/>
      <c r="AD283" s="146"/>
      <c r="AE283" s="146"/>
      <c r="AF283" s="146"/>
      <c r="AG283" s="146" t="s">
        <v>176</v>
      </c>
      <c r="AH283" s="146">
        <v>5</v>
      </c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1">
      <c r="A284" s="171">
        <v>163</v>
      </c>
      <c r="B284" s="172" t="s">
        <v>598</v>
      </c>
      <c r="C284" s="185" t="s">
        <v>599</v>
      </c>
      <c r="D284" s="173" t="s">
        <v>182</v>
      </c>
      <c r="E284" s="174">
        <v>27.92</v>
      </c>
      <c r="F284" s="175"/>
      <c r="G284" s="176">
        <f>ROUND(E284*F284,2)</f>
        <v>0</v>
      </c>
      <c r="H284" s="157">
        <v>39.5</v>
      </c>
      <c r="I284" s="156">
        <f>ROUND(E284*H284,2)</f>
        <v>1102.8399999999999</v>
      </c>
      <c r="J284" s="157">
        <v>44.5</v>
      </c>
      <c r="K284" s="156">
        <f>ROUND(E284*J284,2)</f>
        <v>1242.44</v>
      </c>
      <c r="L284" s="156">
        <v>21</v>
      </c>
      <c r="M284" s="156">
        <f>G284*(1+L284/100)</f>
        <v>0</v>
      </c>
      <c r="N284" s="155">
        <v>4.0000000000000003E-5</v>
      </c>
      <c r="O284" s="155">
        <f>ROUND(E284*N284,2)</f>
        <v>0</v>
      </c>
      <c r="P284" s="155">
        <v>0</v>
      </c>
      <c r="Q284" s="155">
        <f>ROUND(E284*P284,2)</f>
        <v>0</v>
      </c>
      <c r="R284" s="156"/>
      <c r="S284" s="156" t="s">
        <v>165</v>
      </c>
      <c r="T284" s="156" t="s">
        <v>165</v>
      </c>
      <c r="U284" s="156">
        <v>7.0000000000000007E-2</v>
      </c>
      <c r="V284" s="156">
        <f>ROUND(E284*U284,2)</f>
        <v>1.95</v>
      </c>
      <c r="W284" s="156"/>
      <c r="X284" s="156" t="s">
        <v>166</v>
      </c>
      <c r="Y284" s="156" t="s">
        <v>167</v>
      </c>
      <c r="Z284" s="146"/>
      <c r="AA284" s="146"/>
      <c r="AB284" s="146"/>
      <c r="AC284" s="146"/>
      <c r="AD284" s="146"/>
      <c r="AE284" s="146"/>
      <c r="AF284" s="146"/>
      <c r="AG284" s="146" t="s">
        <v>168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2">
      <c r="A285" s="153"/>
      <c r="B285" s="154"/>
      <c r="C285" s="186" t="s">
        <v>227</v>
      </c>
      <c r="D285" s="158"/>
      <c r="E285" s="159">
        <v>5.48</v>
      </c>
      <c r="F285" s="156"/>
      <c r="G285" s="156"/>
      <c r="H285" s="156"/>
      <c r="I285" s="156"/>
      <c r="J285" s="156"/>
      <c r="K285" s="156"/>
      <c r="L285" s="156"/>
      <c r="M285" s="156"/>
      <c r="N285" s="155"/>
      <c r="O285" s="155"/>
      <c r="P285" s="155"/>
      <c r="Q285" s="155"/>
      <c r="R285" s="156"/>
      <c r="S285" s="156"/>
      <c r="T285" s="156"/>
      <c r="U285" s="156"/>
      <c r="V285" s="156"/>
      <c r="W285" s="156"/>
      <c r="X285" s="156"/>
      <c r="Y285" s="156"/>
      <c r="Z285" s="146"/>
      <c r="AA285" s="146"/>
      <c r="AB285" s="146"/>
      <c r="AC285" s="146"/>
      <c r="AD285" s="146"/>
      <c r="AE285" s="146"/>
      <c r="AF285" s="146"/>
      <c r="AG285" s="146" t="s">
        <v>176</v>
      </c>
      <c r="AH285" s="146">
        <v>0</v>
      </c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3">
      <c r="A286" s="153"/>
      <c r="B286" s="154"/>
      <c r="C286" s="186" t="s">
        <v>585</v>
      </c>
      <c r="D286" s="158"/>
      <c r="E286" s="159">
        <v>4.46</v>
      </c>
      <c r="F286" s="156"/>
      <c r="G286" s="156"/>
      <c r="H286" s="156"/>
      <c r="I286" s="156"/>
      <c r="J286" s="156"/>
      <c r="K286" s="156"/>
      <c r="L286" s="156"/>
      <c r="M286" s="156"/>
      <c r="N286" s="155"/>
      <c r="O286" s="155"/>
      <c r="P286" s="155"/>
      <c r="Q286" s="155"/>
      <c r="R286" s="156"/>
      <c r="S286" s="156"/>
      <c r="T286" s="156"/>
      <c r="U286" s="156"/>
      <c r="V286" s="156"/>
      <c r="W286" s="156"/>
      <c r="X286" s="156"/>
      <c r="Y286" s="156"/>
      <c r="Z286" s="146"/>
      <c r="AA286" s="146"/>
      <c r="AB286" s="146"/>
      <c r="AC286" s="146"/>
      <c r="AD286" s="146"/>
      <c r="AE286" s="146"/>
      <c r="AF286" s="146"/>
      <c r="AG286" s="146" t="s">
        <v>176</v>
      </c>
      <c r="AH286" s="146">
        <v>0</v>
      </c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3">
      <c r="A287" s="153"/>
      <c r="B287" s="154"/>
      <c r="C287" s="186" t="s">
        <v>586</v>
      </c>
      <c r="D287" s="158"/>
      <c r="E287" s="159">
        <v>6.3</v>
      </c>
      <c r="F287" s="156"/>
      <c r="G287" s="156"/>
      <c r="H287" s="156"/>
      <c r="I287" s="156"/>
      <c r="J287" s="156"/>
      <c r="K287" s="156"/>
      <c r="L287" s="156"/>
      <c r="M287" s="156"/>
      <c r="N287" s="155"/>
      <c r="O287" s="155"/>
      <c r="P287" s="155"/>
      <c r="Q287" s="155"/>
      <c r="R287" s="156"/>
      <c r="S287" s="156"/>
      <c r="T287" s="156"/>
      <c r="U287" s="156"/>
      <c r="V287" s="156"/>
      <c r="W287" s="156"/>
      <c r="X287" s="156"/>
      <c r="Y287" s="156"/>
      <c r="Z287" s="146"/>
      <c r="AA287" s="146"/>
      <c r="AB287" s="146"/>
      <c r="AC287" s="146"/>
      <c r="AD287" s="146"/>
      <c r="AE287" s="146"/>
      <c r="AF287" s="146"/>
      <c r="AG287" s="146" t="s">
        <v>176</v>
      </c>
      <c r="AH287" s="146">
        <v>0</v>
      </c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3">
      <c r="A288" s="153"/>
      <c r="B288" s="154"/>
      <c r="C288" s="186" t="s">
        <v>230</v>
      </c>
      <c r="D288" s="158"/>
      <c r="E288" s="159">
        <v>11.68</v>
      </c>
      <c r="F288" s="156"/>
      <c r="G288" s="156"/>
      <c r="H288" s="156"/>
      <c r="I288" s="156"/>
      <c r="J288" s="156"/>
      <c r="K288" s="156"/>
      <c r="L288" s="156"/>
      <c r="M288" s="156"/>
      <c r="N288" s="155"/>
      <c r="O288" s="155"/>
      <c r="P288" s="155"/>
      <c r="Q288" s="155"/>
      <c r="R288" s="156"/>
      <c r="S288" s="156"/>
      <c r="T288" s="156"/>
      <c r="U288" s="156"/>
      <c r="V288" s="156"/>
      <c r="W288" s="156"/>
      <c r="X288" s="156"/>
      <c r="Y288" s="156"/>
      <c r="Z288" s="146"/>
      <c r="AA288" s="146"/>
      <c r="AB288" s="146"/>
      <c r="AC288" s="146"/>
      <c r="AD288" s="146"/>
      <c r="AE288" s="146"/>
      <c r="AF288" s="146"/>
      <c r="AG288" s="146" t="s">
        <v>176</v>
      </c>
      <c r="AH288" s="146">
        <v>0</v>
      </c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1">
      <c r="A289" s="171">
        <v>164</v>
      </c>
      <c r="B289" s="172" t="s">
        <v>600</v>
      </c>
      <c r="C289" s="185" t="s">
        <v>601</v>
      </c>
      <c r="D289" s="173" t="s">
        <v>174</v>
      </c>
      <c r="E289" s="174">
        <v>10.36</v>
      </c>
      <c r="F289" s="175"/>
      <c r="G289" s="176">
        <f>ROUND(E289*F289,2)</f>
        <v>0</v>
      </c>
      <c r="H289" s="157">
        <v>60.55</v>
      </c>
      <c r="I289" s="156">
        <f>ROUND(E289*H289,2)</f>
        <v>627.29999999999995</v>
      </c>
      <c r="J289" s="157">
        <v>254.45</v>
      </c>
      <c r="K289" s="156">
        <f>ROUND(E289*J289,2)</f>
        <v>2636.1</v>
      </c>
      <c r="L289" s="156">
        <v>21</v>
      </c>
      <c r="M289" s="156">
        <f>G289*(1+L289/100)</f>
        <v>0</v>
      </c>
      <c r="N289" s="155">
        <v>2.2000000000000001E-3</v>
      </c>
      <c r="O289" s="155">
        <f>ROUND(E289*N289,2)</f>
        <v>0.02</v>
      </c>
      <c r="P289" s="155">
        <v>0</v>
      </c>
      <c r="Q289" s="155">
        <f>ROUND(E289*P289,2)</f>
        <v>0</v>
      </c>
      <c r="R289" s="156"/>
      <c r="S289" s="156" t="s">
        <v>165</v>
      </c>
      <c r="T289" s="156" t="s">
        <v>165</v>
      </c>
      <c r="U289" s="156">
        <v>0.4</v>
      </c>
      <c r="V289" s="156">
        <f>ROUND(E289*U289,2)</f>
        <v>4.1399999999999997</v>
      </c>
      <c r="W289" s="156"/>
      <c r="X289" s="156" t="s">
        <v>166</v>
      </c>
      <c r="Y289" s="156" t="s">
        <v>167</v>
      </c>
      <c r="Z289" s="146"/>
      <c r="AA289" s="146"/>
      <c r="AB289" s="146"/>
      <c r="AC289" s="146"/>
      <c r="AD289" s="146"/>
      <c r="AE289" s="146"/>
      <c r="AF289" s="146"/>
      <c r="AG289" s="146" t="s">
        <v>304</v>
      </c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2">
      <c r="A290" s="153"/>
      <c r="B290" s="154"/>
      <c r="C290" s="186" t="s">
        <v>594</v>
      </c>
      <c r="D290" s="158"/>
      <c r="E290" s="159">
        <v>10.36</v>
      </c>
      <c r="F290" s="156"/>
      <c r="G290" s="156"/>
      <c r="H290" s="156"/>
      <c r="I290" s="156"/>
      <c r="J290" s="156"/>
      <c r="K290" s="156"/>
      <c r="L290" s="156"/>
      <c r="M290" s="156"/>
      <c r="N290" s="155"/>
      <c r="O290" s="155"/>
      <c r="P290" s="155"/>
      <c r="Q290" s="155"/>
      <c r="R290" s="156"/>
      <c r="S290" s="156"/>
      <c r="T290" s="156"/>
      <c r="U290" s="156"/>
      <c r="V290" s="156"/>
      <c r="W290" s="156"/>
      <c r="X290" s="156"/>
      <c r="Y290" s="156"/>
      <c r="Z290" s="146"/>
      <c r="AA290" s="146"/>
      <c r="AB290" s="146"/>
      <c r="AC290" s="146"/>
      <c r="AD290" s="146"/>
      <c r="AE290" s="146"/>
      <c r="AF290" s="146"/>
      <c r="AG290" s="146" t="s">
        <v>176</v>
      </c>
      <c r="AH290" s="146">
        <v>5</v>
      </c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ht="20.399999999999999" outlineLevel="1">
      <c r="A291" s="171">
        <v>165</v>
      </c>
      <c r="B291" s="172" t="s">
        <v>602</v>
      </c>
      <c r="C291" s="185" t="s">
        <v>603</v>
      </c>
      <c r="D291" s="173" t="s">
        <v>174</v>
      </c>
      <c r="E291" s="174">
        <v>10.36</v>
      </c>
      <c r="F291" s="175"/>
      <c r="G291" s="176">
        <f>ROUND(E291*F291,2)</f>
        <v>0</v>
      </c>
      <c r="H291" s="157">
        <v>87.32</v>
      </c>
      <c r="I291" s="156">
        <f>ROUND(E291*H291,2)</f>
        <v>904.64</v>
      </c>
      <c r="J291" s="157">
        <v>828.68</v>
      </c>
      <c r="K291" s="156">
        <f>ROUND(E291*J291,2)</f>
        <v>8585.1200000000008</v>
      </c>
      <c r="L291" s="156">
        <v>21</v>
      </c>
      <c r="M291" s="156">
        <f>G291*(1+L291/100)</f>
        <v>0</v>
      </c>
      <c r="N291" s="155">
        <v>5.62E-2</v>
      </c>
      <c r="O291" s="155">
        <f>ROUND(E291*N291,2)</f>
        <v>0.57999999999999996</v>
      </c>
      <c r="P291" s="155">
        <v>0</v>
      </c>
      <c r="Q291" s="155">
        <f>ROUND(E291*P291,2)</f>
        <v>0</v>
      </c>
      <c r="R291" s="156"/>
      <c r="S291" s="156" t="s">
        <v>165</v>
      </c>
      <c r="T291" s="156" t="s">
        <v>165</v>
      </c>
      <c r="U291" s="156">
        <v>1.20739</v>
      </c>
      <c r="V291" s="156">
        <f>ROUND(E291*U291,2)</f>
        <v>12.51</v>
      </c>
      <c r="W291" s="156"/>
      <c r="X291" s="156" t="s">
        <v>186</v>
      </c>
      <c r="Y291" s="156" t="s">
        <v>167</v>
      </c>
      <c r="Z291" s="146"/>
      <c r="AA291" s="146"/>
      <c r="AB291" s="146"/>
      <c r="AC291" s="146"/>
      <c r="AD291" s="146"/>
      <c r="AE291" s="146"/>
      <c r="AF291" s="146"/>
      <c r="AG291" s="146" t="s">
        <v>604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2">
      <c r="A292" s="153"/>
      <c r="B292" s="154"/>
      <c r="C292" s="186" t="s">
        <v>594</v>
      </c>
      <c r="D292" s="158"/>
      <c r="E292" s="159">
        <v>10.36</v>
      </c>
      <c r="F292" s="156"/>
      <c r="G292" s="156"/>
      <c r="H292" s="156"/>
      <c r="I292" s="156"/>
      <c r="J292" s="156"/>
      <c r="K292" s="156"/>
      <c r="L292" s="156"/>
      <c r="M292" s="156"/>
      <c r="N292" s="155"/>
      <c r="O292" s="155"/>
      <c r="P292" s="155"/>
      <c r="Q292" s="155"/>
      <c r="R292" s="156"/>
      <c r="S292" s="156"/>
      <c r="T292" s="156"/>
      <c r="U292" s="156"/>
      <c r="V292" s="156"/>
      <c r="W292" s="156"/>
      <c r="X292" s="156"/>
      <c r="Y292" s="156"/>
      <c r="Z292" s="146"/>
      <c r="AA292" s="146"/>
      <c r="AB292" s="146"/>
      <c r="AC292" s="146"/>
      <c r="AD292" s="146"/>
      <c r="AE292" s="146"/>
      <c r="AF292" s="146"/>
      <c r="AG292" s="146" t="s">
        <v>176</v>
      </c>
      <c r="AH292" s="146">
        <v>5</v>
      </c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1">
      <c r="A293" s="171">
        <v>166</v>
      </c>
      <c r="B293" s="172" t="s">
        <v>605</v>
      </c>
      <c r="C293" s="185" t="s">
        <v>606</v>
      </c>
      <c r="D293" s="173" t="s">
        <v>522</v>
      </c>
      <c r="E293" s="174">
        <v>32.634</v>
      </c>
      <c r="F293" s="175"/>
      <c r="G293" s="176">
        <f>ROUND(E293*F293,2)</f>
        <v>0</v>
      </c>
      <c r="H293" s="157">
        <v>17.399999999999999</v>
      </c>
      <c r="I293" s="156">
        <f>ROUND(E293*H293,2)</f>
        <v>567.83000000000004</v>
      </c>
      <c r="J293" s="157">
        <v>0</v>
      </c>
      <c r="K293" s="156">
        <f>ROUND(E293*J293,2)</f>
        <v>0</v>
      </c>
      <c r="L293" s="156">
        <v>21</v>
      </c>
      <c r="M293" s="156">
        <f>G293*(1+L293/100)</f>
        <v>0</v>
      </c>
      <c r="N293" s="155">
        <v>1E-3</v>
      </c>
      <c r="O293" s="155">
        <f>ROUND(E293*N293,2)</f>
        <v>0.03</v>
      </c>
      <c r="P293" s="155">
        <v>0</v>
      </c>
      <c r="Q293" s="155">
        <f>ROUND(E293*P293,2)</f>
        <v>0</v>
      </c>
      <c r="R293" s="156" t="s">
        <v>356</v>
      </c>
      <c r="S293" s="156" t="s">
        <v>607</v>
      </c>
      <c r="T293" s="156" t="s">
        <v>607</v>
      </c>
      <c r="U293" s="156">
        <v>0</v>
      </c>
      <c r="V293" s="156">
        <f>ROUND(E293*U293,2)</f>
        <v>0</v>
      </c>
      <c r="W293" s="156"/>
      <c r="X293" s="156" t="s">
        <v>333</v>
      </c>
      <c r="Y293" s="156" t="s">
        <v>167</v>
      </c>
      <c r="Z293" s="146"/>
      <c r="AA293" s="146"/>
      <c r="AB293" s="146"/>
      <c r="AC293" s="146"/>
      <c r="AD293" s="146"/>
      <c r="AE293" s="146"/>
      <c r="AF293" s="146"/>
      <c r="AG293" s="146" t="s">
        <v>361</v>
      </c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2">
      <c r="A294" s="153"/>
      <c r="B294" s="154"/>
      <c r="C294" s="186" t="s">
        <v>608</v>
      </c>
      <c r="D294" s="158"/>
      <c r="E294" s="159">
        <v>32.634</v>
      </c>
      <c r="F294" s="156"/>
      <c r="G294" s="156"/>
      <c r="H294" s="156"/>
      <c r="I294" s="156"/>
      <c r="J294" s="156"/>
      <c r="K294" s="156"/>
      <c r="L294" s="156"/>
      <c r="M294" s="156"/>
      <c r="N294" s="155"/>
      <c r="O294" s="155"/>
      <c r="P294" s="155"/>
      <c r="Q294" s="155"/>
      <c r="R294" s="156"/>
      <c r="S294" s="156"/>
      <c r="T294" s="156"/>
      <c r="U294" s="156"/>
      <c r="V294" s="156"/>
      <c r="W294" s="156"/>
      <c r="X294" s="156"/>
      <c r="Y294" s="156"/>
      <c r="Z294" s="146"/>
      <c r="AA294" s="146"/>
      <c r="AB294" s="146"/>
      <c r="AC294" s="146"/>
      <c r="AD294" s="146"/>
      <c r="AE294" s="146"/>
      <c r="AF294" s="146"/>
      <c r="AG294" s="146" t="s">
        <v>176</v>
      </c>
      <c r="AH294" s="146">
        <v>5</v>
      </c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>
      <c r="A295" s="171">
        <v>167</v>
      </c>
      <c r="B295" s="172" t="s">
        <v>609</v>
      </c>
      <c r="C295" s="185" t="s">
        <v>610</v>
      </c>
      <c r="D295" s="173" t="s">
        <v>174</v>
      </c>
      <c r="E295" s="174">
        <v>11.396000000000001</v>
      </c>
      <c r="F295" s="175"/>
      <c r="G295" s="176">
        <f>ROUND(E295*F295,2)</f>
        <v>0</v>
      </c>
      <c r="H295" s="157">
        <v>658</v>
      </c>
      <c r="I295" s="156">
        <f>ROUND(E295*H295,2)</f>
        <v>7498.57</v>
      </c>
      <c r="J295" s="157">
        <v>0</v>
      </c>
      <c r="K295" s="156">
        <f>ROUND(E295*J295,2)</f>
        <v>0</v>
      </c>
      <c r="L295" s="156">
        <v>21</v>
      </c>
      <c r="M295" s="156">
        <f>G295*(1+L295/100)</f>
        <v>0</v>
      </c>
      <c r="N295" s="155">
        <v>1.9199999999999998E-2</v>
      </c>
      <c r="O295" s="155">
        <f>ROUND(E295*N295,2)</f>
        <v>0.22</v>
      </c>
      <c r="P295" s="155">
        <v>0</v>
      </c>
      <c r="Q295" s="155">
        <f>ROUND(E295*P295,2)</f>
        <v>0</v>
      </c>
      <c r="R295" s="156" t="s">
        <v>356</v>
      </c>
      <c r="S295" s="156" t="s">
        <v>165</v>
      </c>
      <c r="T295" s="156" t="s">
        <v>165</v>
      </c>
      <c r="U295" s="156">
        <v>0</v>
      </c>
      <c r="V295" s="156">
        <f>ROUND(E295*U295,2)</f>
        <v>0</v>
      </c>
      <c r="W295" s="156"/>
      <c r="X295" s="156" t="s">
        <v>333</v>
      </c>
      <c r="Y295" s="156" t="s">
        <v>167</v>
      </c>
      <c r="Z295" s="146"/>
      <c r="AA295" s="146"/>
      <c r="AB295" s="146"/>
      <c r="AC295" s="146"/>
      <c r="AD295" s="146"/>
      <c r="AE295" s="146"/>
      <c r="AF295" s="146"/>
      <c r="AG295" s="146" t="s">
        <v>357</v>
      </c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2">
      <c r="A296" s="153"/>
      <c r="B296" s="154"/>
      <c r="C296" s="186" t="s">
        <v>611</v>
      </c>
      <c r="D296" s="158"/>
      <c r="E296" s="159">
        <v>11.396000000000001</v>
      </c>
      <c r="F296" s="156"/>
      <c r="G296" s="156"/>
      <c r="H296" s="156"/>
      <c r="I296" s="156"/>
      <c r="J296" s="156"/>
      <c r="K296" s="156"/>
      <c r="L296" s="156"/>
      <c r="M296" s="156"/>
      <c r="N296" s="155"/>
      <c r="O296" s="155"/>
      <c r="P296" s="155"/>
      <c r="Q296" s="155"/>
      <c r="R296" s="156"/>
      <c r="S296" s="156"/>
      <c r="T296" s="156"/>
      <c r="U296" s="156"/>
      <c r="V296" s="156"/>
      <c r="W296" s="156"/>
      <c r="X296" s="156"/>
      <c r="Y296" s="156"/>
      <c r="Z296" s="146"/>
      <c r="AA296" s="146"/>
      <c r="AB296" s="146"/>
      <c r="AC296" s="146"/>
      <c r="AD296" s="146"/>
      <c r="AE296" s="146"/>
      <c r="AF296" s="146"/>
      <c r="AG296" s="146" t="s">
        <v>176</v>
      </c>
      <c r="AH296" s="146">
        <v>5</v>
      </c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1">
      <c r="A297" s="177">
        <v>168</v>
      </c>
      <c r="B297" s="178" t="s">
        <v>612</v>
      </c>
      <c r="C297" s="184" t="s">
        <v>613</v>
      </c>
      <c r="D297" s="179" t="s">
        <v>0</v>
      </c>
      <c r="E297" s="180">
        <v>167.56139999999999</v>
      </c>
      <c r="F297" s="181"/>
      <c r="G297" s="182">
        <f>ROUND(E297*F297,2)</f>
        <v>0</v>
      </c>
      <c r="H297" s="157">
        <v>0</v>
      </c>
      <c r="I297" s="156">
        <f>ROUND(E297*H297,2)</f>
        <v>0</v>
      </c>
      <c r="J297" s="157">
        <v>9.9</v>
      </c>
      <c r="K297" s="156">
        <f>ROUND(E297*J297,2)</f>
        <v>1658.86</v>
      </c>
      <c r="L297" s="156">
        <v>21</v>
      </c>
      <c r="M297" s="156">
        <f>G297*(1+L297/100)</f>
        <v>0</v>
      </c>
      <c r="N297" s="155">
        <v>0</v>
      </c>
      <c r="O297" s="155">
        <f>ROUND(E297*N297,2)</f>
        <v>0</v>
      </c>
      <c r="P297" s="155">
        <v>0</v>
      </c>
      <c r="Q297" s="155">
        <f>ROUND(E297*P297,2)</f>
        <v>0</v>
      </c>
      <c r="R297" s="156"/>
      <c r="S297" s="156" t="s">
        <v>165</v>
      </c>
      <c r="T297" s="156" t="s">
        <v>165</v>
      </c>
      <c r="U297" s="156">
        <v>0</v>
      </c>
      <c r="V297" s="156">
        <f>ROUND(E297*U297,2)</f>
        <v>0</v>
      </c>
      <c r="W297" s="156"/>
      <c r="X297" s="156" t="s">
        <v>323</v>
      </c>
      <c r="Y297" s="156" t="s">
        <v>167</v>
      </c>
      <c r="Z297" s="146"/>
      <c r="AA297" s="146"/>
      <c r="AB297" s="146"/>
      <c r="AC297" s="146"/>
      <c r="AD297" s="146"/>
      <c r="AE297" s="146"/>
      <c r="AF297" s="146"/>
      <c r="AG297" s="146" t="s">
        <v>324</v>
      </c>
      <c r="AH297" s="146"/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>
      <c r="A298" s="164" t="s">
        <v>160</v>
      </c>
      <c r="B298" s="165" t="s">
        <v>119</v>
      </c>
      <c r="C298" s="183" t="s">
        <v>120</v>
      </c>
      <c r="D298" s="166"/>
      <c r="E298" s="167"/>
      <c r="F298" s="168"/>
      <c r="G298" s="169">
        <f>SUMIF(AG299:AG314,"&lt;&gt;NOR",G299:G314)</f>
        <v>0</v>
      </c>
      <c r="H298" s="163"/>
      <c r="I298" s="163">
        <f>SUM(I299:I314)</f>
        <v>43248.530000000006</v>
      </c>
      <c r="J298" s="163"/>
      <c r="K298" s="163">
        <f>SUM(K299:K314)</f>
        <v>48978.42</v>
      </c>
      <c r="L298" s="163"/>
      <c r="M298" s="163">
        <f>SUM(M299:M314)</f>
        <v>0</v>
      </c>
      <c r="N298" s="162"/>
      <c r="O298" s="162">
        <f>SUM(O299:O314)</f>
        <v>1.1100000000000001</v>
      </c>
      <c r="P298" s="162"/>
      <c r="Q298" s="162">
        <f>SUM(Q299:Q314)</f>
        <v>0</v>
      </c>
      <c r="R298" s="163"/>
      <c r="S298" s="163"/>
      <c r="T298" s="163"/>
      <c r="U298" s="163"/>
      <c r="V298" s="163">
        <f>SUM(V299:V314)</f>
        <v>69.349999999999994</v>
      </c>
      <c r="W298" s="163"/>
      <c r="X298" s="163"/>
      <c r="Y298" s="163"/>
      <c r="AG298" t="s">
        <v>161</v>
      </c>
    </row>
    <row r="299" spans="1:60" outlineLevel="1">
      <c r="A299" s="171">
        <v>169</v>
      </c>
      <c r="B299" s="172" t="s">
        <v>598</v>
      </c>
      <c r="C299" s="185" t="s">
        <v>599</v>
      </c>
      <c r="D299" s="173" t="s">
        <v>182</v>
      </c>
      <c r="E299" s="174">
        <v>24</v>
      </c>
      <c r="F299" s="175"/>
      <c r="G299" s="176">
        <f>ROUND(E299*F299,2)</f>
        <v>0</v>
      </c>
      <c r="H299" s="157">
        <v>39.5</v>
      </c>
      <c r="I299" s="156">
        <f>ROUND(E299*H299,2)</f>
        <v>948</v>
      </c>
      <c r="J299" s="157">
        <v>44.5</v>
      </c>
      <c r="K299" s="156">
        <f>ROUND(E299*J299,2)</f>
        <v>1068</v>
      </c>
      <c r="L299" s="156">
        <v>21</v>
      </c>
      <c r="M299" s="156">
        <f>G299*(1+L299/100)</f>
        <v>0</v>
      </c>
      <c r="N299" s="155">
        <v>4.0000000000000003E-5</v>
      </c>
      <c r="O299" s="155">
        <f>ROUND(E299*N299,2)</f>
        <v>0</v>
      </c>
      <c r="P299" s="155">
        <v>0</v>
      </c>
      <c r="Q299" s="155">
        <f>ROUND(E299*P299,2)</f>
        <v>0</v>
      </c>
      <c r="R299" s="156"/>
      <c r="S299" s="156" t="s">
        <v>165</v>
      </c>
      <c r="T299" s="156" t="s">
        <v>165</v>
      </c>
      <c r="U299" s="156">
        <v>7.0000000000000007E-2</v>
      </c>
      <c r="V299" s="156">
        <f>ROUND(E299*U299,2)</f>
        <v>1.68</v>
      </c>
      <c r="W299" s="156"/>
      <c r="X299" s="156" t="s">
        <v>166</v>
      </c>
      <c r="Y299" s="156" t="s">
        <v>167</v>
      </c>
      <c r="Z299" s="146"/>
      <c r="AA299" s="146"/>
      <c r="AB299" s="146"/>
      <c r="AC299" s="146"/>
      <c r="AD299" s="146"/>
      <c r="AE299" s="146"/>
      <c r="AF299" s="146"/>
      <c r="AG299" s="146" t="s">
        <v>304</v>
      </c>
      <c r="AH299" s="146"/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2">
      <c r="A300" s="153"/>
      <c r="B300" s="154"/>
      <c r="C300" s="186" t="s">
        <v>614</v>
      </c>
      <c r="D300" s="158"/>
      <c r="E300" s="159">
        <v>24</v>
      </c>
      <c r="F300" s="156"/>
      <c r="G300" s="156"/>
      <c r="H300" s="156"/>
      <c r="I300" s="156"/>
      <c r="J300" s="156"/>
      <c r="K300" s="156"/>
      <c r="L300" s="156"/>
      <c r="M300" s="156"/>
      <c r="N300" s="155"/>
      <c r="O300" s="155"/>
      <c r="P300" s="155"/>
      <c r="Q300" s="155"/>
      <c r="R300" s="156"/>
      <c r="S300" s="156"/>
      <c r="T300" s="156"/>
      <c r="U300" s="156"/>
      <c r="V300" s="156"/>
      <c r="W300" s="156"/>
      <c r="X300" s="156"/>
      <c r="Y300" s="156"/>
      <c r="Z300" s="146"/>
      <c r="AA300" s="146"/>
      <c r="AB300" s="146"/>
      <c r="AC300" s="146"/>
      <c r="AD300" s="146"/>
      <c r="AE300" s="146"/>
      <c r="AF300" s="146"/>
      <c r="AG300" s="146" t="s">
        <v>176</v>
      </c>
      <c r="AH300" s="146">
        <v>0</v>
      </c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1">
      <c r="A301" s="171">
        <v>170</v>
      </c>
      <c r="B301" s="172" t="s">
        <v>615</v>
      </c>
      <c r="C301" s="185" t="s">
        <v>616</v>
      </c>
      <c r="D301" s="173" t="s">
        <v>174</v>
      </c>
      <c r="E301" s="174">
        <v>51.167999999999999</v>
      </c>
      <c r="F301" s="175"/>
      <c r="G301" s="176">
        <f>ROUND(E301*F301,2)</f>
        <v>0</v>
      </c>
      <c r="H301" s="157">
        <v>25.71</v>
      </c>
      <c r="I301" s="156">
        <f>ROUND(E301*H301,2)</f>
        <v>1315.53</v>
      </c>
      <c r="J301" s="157">
        <v>31.79</v>
      </c>
      <c r="K301" s="156">
        <f>ROUND(E301*J301,2)</f>
        <v>1626.63</v>
      </c>
      <c r="L301" s="156">
        <v>21</v>
      </c>
      <c r="M301" s="156">
        <f>G301*(1+L301/100)</f>
        <v>0</v>
      </c>
      <c r="N301" s="155">
        <v>2.1000000000000001E-4</v>
      </c>
      <c r="O301" s="155">
        <f>ROUND(E301*N301,2)</f>
        <v>0.01</v>
      </c>
      <c r="P301" s="155">
        <v>0</v>
      </c>
      <c r="Q301" s="155">
        <f>ROUND(E301*P301,2)</f>
        <v>0</v>
      </c>
      <c r="R301" s="156"/>
      <c r="S301" s="156" t="s">
        <v>165</v>
      </c>
      <c r="T301" s="156" t="s">
        <v>165</v>
      </c>
      <c r="U301" s="156">
        <v>0.05</v>
      </c>
      <c r="V301" s="156">
        <f>ROUND(E301*U301,2)</f>
        <v>2.56</v>
      </c>
      <c r="W301" s="156"/>
      <c r="X301" s="156" t="s">
        <v>166</v>
      </c>
      <c r="Y301" s="156" t="s">
        <v>167</v>
      </c>
      <c r="Z301" s="146"/>
      <c r="AA301" s="146"/>
      <c r="AB301" s="146"/>
      <c r="AC301" s="146"/>
      <c r="AD301" s="146"/>
      <c r="AE301" s="146"/>
      <c r="AF301" s="146"/>
      <c r="AG301" s="146" t="s">
        <v>168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2">
      <c r="A302" s="153"/>
      <c r="B302" s="154"/>
      <c r="C302" s="186" t="s">
        <v>206</v>
      </c>
      <c r="D302" s="158"/>
      <c r="E302" s="159">
        <v>51.167999999999999</v>
      </c>
      <c r="F302" s="156"/>
      <c r="G302" s="156"/>
      <c r="H302" s="156"/>
      <c r="I302" s="156"/>
      <c r="J302" s="156"/>
      <c r="K302" s="156"/>
      <c r="L302" s="156"/>
      <c r="M302" s="156"/>
      <c r="N302" s="155"/>
      <c r="O302" s="155"/>
      <c r="P302" s="155"/>
      <c r="Q302" s="155"/>
      <c r="R302" s="156"/>
      <c r="S302" s="156"/>
      <c r="T302" s="156"/>
      <c r="U302" s="156"/>
      <c r="V302" s="156"/>
      <c r="W302" s="156"/>
      <c r="X302" s="156"/>
      <c r="Y302" s="156"/>
      <c r="Z302" s="146"/>
      <c r="AA302" s="146"/>
      <c r="AB302" s="146"/>
      <c r="AC302" s="146"/>
      <c r="AD302" s="146"/>
      <c r="AE302" s="146"/>
      <c r="AF302" s="146"/>
      <c r="AG302" s="146" t="s">
        <v>176</v>
      </c>
      <c r="AH302" s="146">
        <v>5</v>
      </c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1">
      <c r="A303" s="171">
        <v>171</v>
      </c>
      <c r="B303" s="172" t="s">
        <v>617</v>
      </c>
      <c r="C303" s="185" t="s">
        <v>618</v>
      </c>
      <c r="D303" s="173" t="s">
        <v>182</v>
      </c>
      <c r="E303" s="174">
        <v>12</v>
      </c>
      <c r="F303" s="175"/>
      <c r="G303" s="176">
        <f>ROUND(E303*F303,2)</f>
        <v>0</v>
      </c>
      <c r="H303" s="157">
        <v>0</v>
      </c>
      <c r="I303" s="156">
        <f>ROUND(E303*H303,2)</f>
        <v>0</v>
      </c>
      <c r="J303" s="157">
        <v>82.7</v>
      </c>
      <c r="K303" s="156">
        <f>ROUND(E303*J303,2)</f>
        <v>992.4</v>
      </c>
      <c r="L303" s="156">
        <v>21</v>
      </c>
      <c r="M303" s="156">
        <f>G303*(1+L303/100)</f>
        <v>0</v>
      </c>
      <c r="N303" s="155">
        <v>0</v>
      </c>
      <c r="O303" s="155">
        <f>ROUND(E303*N303,2)</f>
        <v>0</v>
      </c>
      <c r="P303" s="155">
        <v>0</v>
      </c>
      <c r="Q303" s="155">
        <f>ROUND(E303*P303,2)</f>
        <v>0</v>
      </c>
      <c r="R303" s="156"/>
      <c r="S303" s="156" t="s">
        <v>165</v>
      </c>
      <c r="T303" s="156" t="s">
        <v>165</v>
      </c>
      <c r="U303" s="156">
        <v>0.13</v>
      </c>
      <c r="V303" s="156">
        <f>ROUND(E303*U303,2)</f>
        <v>1.56</v>
      </c>
      <c r="W303" s="156"/>
      <c r="X303" s="156" t="s">
        <v>166</v>
      </c>
      <c r="Y303" s="156" t="s">
        <v>167</v>
      </c>
      <c r="Z303" s="146"/>
      <c r="AA303" s="146"/>
      <c r="AB303" s="146"/>
      <c r="AC303" s="146"/>
      <c r="AD303" s="146"/>
      <c r="AE303" s="146"/>
      <c r="AF303" s="146"/>
      <c r="AG303" s="146" t="s">
        <v>304</v>
      </c>
      <c r="AH303" s="146"/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2">
      <c r="A304" s="153"/>
      <c r="B304" s="154"/>
      <c r="C304" s="186" t="s">
        <v>619</v>
      </c>
      <c r="D304" s="158"/>
      <c r="E304" s="159">
        <v>12</v>
      </c>
      <c r="F304" s="156"/>
      <c r="G304" s="156"/>
      <c r="H304" s="156"/>
      <c r="I304" s="156"/>
      <c r="J304" s="156"/>
      <c r="K304" s="156"/>
      <c r="L304" s="156"/>
      <c r="M304" s="156"/>
      <c r="N304" s="155"/>
      <c r="O304" s="155"/>
      <c r="P304" s="155"/>
      <c r="Q304" s="155"/>
      <c r="R304" s="156"/>
      <c r="S304" s="156"/>
      <c r="T304" s="156"/>
      <c r="U304" s="156"/>
      <c r="V304" s="156"/>
      <c r="W304" s="156"/>
      <c r="X304" s="156"/>
      <c r="Y304" s="156"/>
      <c r="Z304" s="146"/>
      <c r="AA304" s="146"/>
      <c r="AB304" s="146"/>
      <c r="AC304" s="146"/>
      <c r="AD304" s="146"/>
      <c r="AE304" s="146"/>
      <c r="AF304" s="146"/>
      <c r="AG304" s="146" t="s">
        <v>176</v>
      </c>
      <c r="AH304" s="146">
        <v>0</v>
      </c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1">
      <c r="A305" s="171">
        <v>172</v>
      </c>
      <c r="B305" s="172" t="s">
        <v>620</v>
      </c>
      <c r="C305" s="185" t="s">
        <v>621</v>
      </c>
      <c r="D305" s="173" t="s">
        <v>174</v>
      </c>
      <c r="E305" s="174">
        <v>51.167999999999999</v>
      </c>
      <c r="F305" s="175"/>
      <c r="G305" s="176">
        <f>ROUND(E305*F305,2)</f>
        <v>0</v>
      </c>
      <c r="H305" s="157">
        <v>125.57</v>
      </c>
      <c r="I305" s="156">
        <f>ROUND(E305*H305,2)</f>
        <v>6425.17</v>
      </c>
      <c r="J305" s="157">
        <v>794.43</v>
      </c>
      <c r="K305" s="156">
        <f>ROUND(E305*J305,2)</f>
        <v>40649.39</v>
      </c>
      <c r="L305" s="156">
        <v>21</v>
      </c>
      <c r="M305" s="156">
        <f>G305*(1+L305/100)</f>
        <v>0</v>
      </c>
      <c r="N305" s="155">
        <v>4.7299999999999998E-3</v>
      </c>
      <c r="O305" s="155">
        <f>ROUND(E305*N305,2)</f>
        <v>0.24</v>
      </c>
      <c r="P305" s="155">
        <v>0</v>
      </c>
      <c r="Q305" s="155">
        <f>ROUND(E305*P305,2)</f>
        <v>0</v>
      </c>
      <c r="R305" s="156"/>
      <c r="S305" s="156" t="s">
        <v>165</v>
      </c>
      <c r="T305" s="156" t="s">
        <v>165</v>
      </c>
      <c r="U305" s="156">
        <v>1.242</v>
      </c>
      <c r="V305" s="156">
        <f>ROUND(E305*U305,2)</f>
        <v>63.55</v>
      </c>
      <c r="W305" s="156"/>
      <c r="X305" s="156" t="s">
        <v>166</v>
      </c>
      <c r="Y305" s="156" t="s">
        <v>167</v>
      </c>
      <c r="Z305" s="146"/>
      <c r="AA305" s="146"/>
      <c r="AB305" s="146"/>
      <c r="AC305" s="146"/>
      <c r="AD305" s="146"/>
      <c r="AE305" s="146"/>
      <c r="AF305" s="146"/>
      <c r="AG305" s="146" t="s">
        <v>304</v>
      </c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2">
      <c r="A306" s="153"/>
      <c r="B306" s="154"/>
      <c r="C306" s="186" t="s">
        <v>622</v>
      </c>
      <c r="D306" s="158"/>
      <c r="E306" s="159">
        <v>51.167999999999999</v>
      </c>
      <c r="F306" s="156"/>
      <c r="G306" s="156"/>
      <c r="H306" s="156"/>
      <c r="I306" s="156"/>
      <c r="J306" s="156"/>
      <c r="K306" s="156"/>
      <c r="L306" s="156"/>
      <c r="M306" s="156"/>
      <c r="N306" s="155"/>
      <c r="O306" s="155"/>
      <c r="P306" s="155"/>
      <c r="Q306" s="155"/>
      <c r="R306" s="156"/>
      <c r="S306" s="156"/>
      <c r="T306" s="156"/>
      <c r="U306" s="156"/>
      <c r="V306" s="156"/>
      <c r="W306" s="156"/>
      <c r="X306" s="156"/>
      <c r="Y306" s="156"/>
      <c r="Z306" s="146"/>
      <c r="AA306" s="146"/>
      <c r="AB306" s="146"/>
      <c r="AC306" s="146"/>
      <c r="AD306" s="146"/>
      <c r="AE306" s="146"/>
      <c r="AF306" s="146"/>
      <c r="AG306" s="146" t="s">
        <v>176</v>
      </c>
      <c r="AH306" s="146">
        <v>5</v>
      </c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1">
      <c r="A307" s="171">
        <v>173</v>
      </c>
      <c r="B307" s="172" t="s">
        <v>623</v>
      </c>
      <c r="C307" s="185" t="s">
        <v>624</v>
      </c>
      <c r="D307" s="173" t="s">
        <v>522</v>
      </c>
      <c r="E307" s="174">
        <v>161.17920000000001</v>
      </c>
      <c r="F307" s="175"/>
      <c r="G307" s="176">
        <f>ROUND(E307*F307,2)</f>
        <v>0</v>
      </c>
      <c r="H307" s="157">
        <v>57.9</v>
      </c>
      <c r="I307" s="156">
        <f>ROUND(E307*H307,2)</f>
        <v>9332.2800000000007</v>
      </c>
      <c r="J307" s="157">
        <v>0</v>
      </c>
      <c r="K307" s="156">
        <f>ROUND(E307*J307,2)</f>
        <v>0</v>
      </c>
      <c r="L307" s="156">
        <v>21</v>
      </c>
      <c r="M307" s="156">
        <f>G307*(1+L307/100)</f>
        <v>0</v>
      </c>
      <c r="N307" s="155">
        <v>1E-3</v>
      </c>
      <c r="O307" s="155">
        <f>ROUND(E307*N307,2)</f>
        <v>0.16</v>
      </c>
      <c r="P307" s="155">
        <v>0</v>
      </c>
      <c r="Q307" s="155">
        <f>ROUND(E307*P307,2)</f>
        <v>0</v>
      </c>
      <c r="R307" s="156" t="s">
        <v>356</v>
      </c>
      <c r="S307" s="156" t="s">
        <v>165</v>
      </c>
      <c r="T307" s="156" t="s">
        <v>165</v>
      </c>
      <c r="U307" s="156">
        <v>0</v>
      </c>
      <c r="V307" s="156">
        <f>ROUND(E307*U307,2)</f>
        <v>0</v>
      </c>
      <c r="W307" s="156"/>
      <c r="X307" s="156" t="s">
        <v>333</v>
      </c>
      <c r="Y307" s="156" t="s">
        <v>167</v>
      </c>
      <c r="Z307" s="146"/>
      <c r="AA307" s="146"/>
      <c r="AB307" s="146"/>
      <c r="AC307" s="146"/>
      <c r="AD307" s="146"/>
      <c r="AE307" s="146"/>
      <c r="AF307" s="146"/>
      <c r="AG307" s="146" t="s">
        <v>361</v>
      </c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2">
      <c r="A308" s="153"/>
      <c r="B308" s="154"/>
      <c r="C308" s="186" t="s">
        <v>625</v>
      </c>
      <c r="D308" s="158"/>
      <c r="E308" s="159">
        <v>161.17920000000001</v>
      </c>
      <c r="F308" s="156"/>
      <c r="G308" s="156"/>
      <c r="H308" s="156"/>
      <c r="I308" s="156"/>
      <c r="J308" s="156"/>
      <c r="K308" s="156"/>
      <c r="L308" s="156"/>
      <c r="M308" s="156"/>
      <c r="N308" s="155"/>
      <c r="O308" s="155"/>
      <c r="P308" s="155"/>
      <c r="Q308" s="155"/>
      <c r="R308" s="156"/>
      <c r="S308" s="156"/>
      <c r="T308" s="156"/>
      <c r="U308" s="156"/>
      <c r="V308" s="156"/>
      <c r="W308" s="156"/>
      <c r="X308" s="156"/>
      <c r="Y308" s="156"/>
      <c r="Z308" s="146"/>
      <c r="AA308" s="146"/>
      <c r="AB308" s="146"/>
      <c r="AC308" s="146"/>
      <c r="AD308" s="146"/>
      <c r="AE308" s="146"/>
      <c r="AF308" s="146"/>
      <c r="AG308" s="146" t="s">
        <v>176</v>
      </c>
      <c r="AH308" s="146">
        <v>5</v>
      </c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1">
      <c r="A309" s="177">
        <v>174</v>
      </c>
      <c r="B309" s="178" t="s">
        <v>626</v>
      </c>
      <c r="C309" s="184" t="s">
        <v>627</v>
      </c>
      <c r="D309" s="179" t="s">
        <v>182</v>
      </c>
      <c r="E309" s="180">
        <v>12</v>
      </c>
      <c r="F309" s="181"/>
      <c r="G309" s="182">
        <f>ROUND(E309*F309,2)</f>
        <v>0</v>
      </c>
      <c r="H309" s="157">
        <v>17.2</v>
      </c>
      <c r="I309" s="156">
        <f>ROUND(E309*H309,2)</f>
        <v>206.4</v>
      </c>
      <c r="J309" s="157">
        <v>0</v>
      </c>
      <c r="K309" s="156">
        <f>ROUND(E309*J309,2)</f>
        <v>0</v>
      </c>
      <c r="L309" s="156">
        <v>21</v>
      </c>
      <c r="M309" s="156">
        <f>G309*(1+L309/100)</f>
        <v>0</v>
      </c>
      <c r="N309" s="155">
        <v>2.2000000000000001E-4</v>
      </c>
      <c r="O309" s="155">
        <f>ROUND(E309*N309,2)</f>
        <v>0</v>
      </c>
      <c r="P309" s="155">
        <v>0</v>
      </c>
      <c r="Q309" s="155">
        <f>ROUND(E309*P309,2)</f>
        <v>0</v>
      </c>
      <c r="R309" s="156" t="s">
        <v>356</v>
      </c>
      <c r="S309" s="156" t="s">
        <v>628</v>
      </c>
      <c r="T309" s="156" t="s">
        <v>628</v>
      </c>
      <c r="U309" s="156">
        <v>0</v>
      </c>
      <c r="V309" s="156">
        <f>ROUND(E309*U309,2)</f>
        <v>0</v>
      </c>
      <c r="W309" s="156"/>
      <c r="X309" s="156" t="s">
        <v>333</v>
      </c>
      <c r="Y309" s="156" t="s">
        <v>167</v>
      </c>
      <c r="Z309" s="146"/>
      <c r="AA309" s="146"/>
      <c r="AB309" s="146"/>
      <c r="AC309" s="146"/>
      <c r="AD309" s="146"/>
      <c r="AE309" s="146"/>
      <c r="AF309" s="146"/>
      <c r="AG309" s="146" t="s">
        <v>361</v>
      </c>
      <c r="AH309" s="146"/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1">
      <c r="A310" s="171">
        <v>175</v>
      </c>
      <c r="B310" s="172" t="s">
        <v>629</v>
      </c>
      <c r="C310" s="185" t="s">
        <v>630</v>
      </c>
      <c r="D310" s="173" t="s">
        <v>174</v>
      </c>
      <c r="E310" s="174">
        <v>51.167999999999999</v>
      </c>
      <c r="F310" s="175"/>
      <c r="G310" s="176">
        <f>ROUND(E310*F310,2)</f>
        <v>0</v>
      </c>
      <c r="H310" s="157">
        <v>414</v>
      </c>
      <c r="I310" s="156">
        <f>ROUND(E310*H310,2)</f>
        <v>21183.55</v>
      </c>
      <c r="J310" s="157">
        <v>0</v>
      </c>
      <c r="K310" s="156">
        <f>ROUND(E310*J310,2)</f>
        <v>0</v>
      </c>
      <c r="L310" s="156">
        <v>21</v>
      </c>
      <c r="M310" s="156">
        <f>G310*(1+L310/100)</f>
        <v>0</v>
      </c>
      <c r="N310" s="155">
        <v>1.26E-2</v>
      </c>
      <c r="O310" s="155">
        <f>ROUND(E310*N310,2)</f>
        <v>0.64</v>
      </c>
      <c r="P310" s="155">
        <v>0</v>
      </c>
      <c r="Q310" s="155">
        <f>ROUND(E310*P310,2)</f>
        <v>0</v>
      </c>
      <c r="R310" s="156" t="s">
        <v>356</v>
      </c>
      <c r="S310" s="156" t="s">
        <v>165</v>
      </c>
      <c r="T310" s="156" t="s">
        <v>165</v>
      </c>
      <c r="U310" s="156">
        <v>0</v>
      </c>
      <c r="V310" s="156">
        <f>ROUND(E310*U310,2)</f>
        <v>0</v>
      </c>
      <c r="W310" s="156"/>
      <c r="X310" s="156" t="s">
        <v>333</v>
      </c>
      <c r="Y310" s="156" t="s">
        <v>167</v>
      </c>
      <c r="Z310" s="146"/>
      <c r="AA310" s="146"/>
      <c r="AB310" s="146"/>
      <c r="AC310" s="146"/>
      <c r="AD310" s="146"/>
      <c r="AE310" s="146"/>
      <c r="AF310" s="146"/>
      <c r="AG310" s="146" t="s">
        <v>361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2">
      <c r="A311" s="153"/>
      <c r="B311" s="154"/>
      <c r="C311" s="186" t="s">
        <v>622</v>
      </c>
      <c r="D311" s="158"/>
      <c r="E311" s="159">
        <v>51.167999999999999</v>
      </c>
      <c r="F311" s="156"/>
      <c r="G311" s="156"/>
      <c r="H311" s="156"/>
      <c r="I311" s="156"/>
      <c r="J311" s="156"/>
      <c r="K311" s="156"/>
      <c r="L311" s="156"/>
      <c r="M311" s="156"/>
      <c r="N311" s="155"/>
      <c r="O311" s="155"/>
      <c r="P311" s="155"/>
      <c r="Q311" s="155"/>
      <c r="R311" s="156"/>
      <c r="S311" s="156"/>
      <c r="T311" s="156"/>
      <c r="U311" s="156"/>
      <c r="V311" s="156"/>
      <c r="W311" s="156"/>
      <c r="X311" s="156"/>
      <c r="Y311" s="156"/>
      <c r="Z311" s="146"/>
      <c r="AA311" s="146"/>
      <c r="AB311" s="146"/>
      <c r="AC311" s="146"/>
      <c r="AD311" s="146"/>
      <c r="AE311" s="146"/>
      <c r="AF311" s="146"/>
      <c r="AG311" s="146" t="s">
        <v>176</v>
      </c>
      <c r="AH311" s="146">
        <v>5</v>
      </c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1">
      <c r="A312" s="171">
        <v>176</v>
      </c>
      <c r="B312" s="172" t="s">
        <v>631</v>
      </c>
      <c r="C312" s="185" t="s">
        <v>632</v>
      </c>
      <c r="D312" s="173" t="s">
        <v>174</v>
      </c>
      <c r="E312" s="174">
        <v>5.1167999999999996</v>
      </c>
      <c r="F312" s="175"/>
      <c r="G312" s="176">
        <f>ROUND(E312*F312,2)</f>
        <v>0</v>
      </c>
      <c r="H312" s="157">
        <v>750</v>
      </c>
      <c r="I312" s="156">
        <f>ROUND(E312*H312,2)</f>
        <v>3837.6</v>
      </c>
      <c r="J312" s="157">
        <v>0</v>
      </c>
      <c r="K312" s="156">
        <f>ROUND(E312*J312,2)</f>
        <v>0</v>
      </c>
      <c r="L312" s="156">
        <v>21</v>
      </c>
      <c r="M312" s="156">
        <f>G312*(1+L312/100)</f>
        <v>0</v>
      </c>
      <c r="N312" s="155">
        <v>1.26E-2</v>
      </c>
      <c r="O312" s="155">
        <f>ROUND(E312*N312,2)</f>
        <v>0.06</v>
      </c>
      <c r="P312" s="155">
        <v>0</v>
      </c>
      <c r="Q312" s="155">
        <f>ROUND(E312*P312,2)</f>
        <v>0</v>
      </c>
      <c r="R312" s="156"/>
      <c r="S312" s="156" t="s">
        <v>195</v>
      </c>
      <c r="T312" s="156" t="s">
        <v>303</v>
      </c>
      <c r="U312" s="156">
        <v>0</v>
      </c>
      <c r="V312" s="156">
        <f>ROUND(E312*U312,2)</f>
        <v>0</v>
      </c>
      <c r="W312" s="156"/>
      <c r="X312" s="156" t="s">
        <v>333</v>
      </c>
      <c r="Y312" s="156" t="s">
        <v>167</v>
      </c>
      <c r="Z312" s="146"/>
      <c r="AA312" s="146"/>
      <c r="AB312" s="146"/>
      <c r="AC312" s="146"/>
      <c r="AD312" s="146"/>
      <c r="AE312" s="146"/>
      <c r="AF312" s="146"/>
      <c r="AG312" s="146" t="s">
        <v>361</v>
      </c>
      <c r="AH312" s="146"/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2">
      <c r="A313" s="153"/>
      <c r="B313" s="154"/>
      <c r="C313" s="186" t="s">
        <v>633</v>
      </c>
      <c r="D313" s="158"/>
      <c r="E313" s="159">
        <v>5.1167999999999996</v>
      </c>
      <c r="F313" s="156"/>
      <c r="G313" s="156"/>
      <c r="H313" s="156"/>
      <c r="I313" s="156"/>
      <c r="J313" s="156"/>
      <c r="K313" s="156"/>
      <c r="L313" s="156"/>
      <c r="M313" s="156"/>
      <c r="N313" s="155"/>
      <c r="O313" s="155"/>
      <c r="P313" s="155"/>
      <c r="Q313" s="155"/>
      <c r="R313" s="156"/>
      <c r="S313" s="156"/>
      <c r="T313" s="156"/>
      <c r="U313" s="156"/>
      <c r="V313" s="156"/>
      <c r="W313" s="156"/>
      <c r="X313" s="156"/>
      <c r="Y313" s="156"/>
      <c r="Z313" s="146"/>
      <c r="AA313" s="146"/>
      <c r="AB313" s="146"/>
      <c r="AC313" s="146"/>
      <c r="AD313" s="146"/>
      <c r="AE313" s="146"/>
      <c r="AF313" s="146"/>
      <c r="AG313" s="146" t="s">
        <v>176</v>
      </c>
      <c r="AH313" s="146">
        <v>5</v>
      </c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1">
      <c r="A314" s="177">
        <v>177</v>
      </c>
      <c r="B314" s="178" t="s">
        <v>634</v>
      </c>
      <c r="C314" s="184" t="s">
        <v>635</v>
      </c>
      <c r="D314" s="179" t="s">
        <v>0</v>
      </c>
      <c r="E314" s="180">
        <v>875.84950000000003</v>
      </c>
      <c r="F314" s="181"/>
      <c r="G314" s="182">
        <f>ROUND(E314*F314,2)</f>
        <v>0</v>
      </c>
      <c r="H314" s="157">
        <v>0</v>
      </c>
      <c r="I314" s="156">
        <f>ROUND(E314*H314,2)</f>
        <v>0</v>
      </c>
      <c r="J314" s="157">
        <v>5.3</v>
      </c>
      <c r="K314" s="156">
        <f>ROUND(E314*J314,2)</f>
        <v>4642</v>
      </c>
      <c r="L314" s="156">
        <v>21</v>
      </c>
      <c r="M314" s="156">
        <f>G314*(1+L314/100)</f>
        <v>0</v>
      </c>
      <c r="N314" s="155">
        <v>0</v>
      </c>
      <c r="O314" s="155">
        <f>ROUND(E314*N314,2)</f>
        <v>0</v>
      </c>
      <c r="P314" s="155">
        <v>0</v>
      </c>
      <c r="Q314" s="155">
        <f>ROUND(E314*P314,2)</f>
        <v>0</v>
      </c>
      <c r="R314" s="156"/>
      <c r="S314" s="156" t="s">
        <v>165</v>
      </c>
      <c r="T314" s="156" t="s">
        <v>165</v>
      </c>
      <c r="U314" s="156">
        <v>0</v>
      </c>
      <c r="V314" s="156">
        <f>ROUND(E314*U314,2)</f>
        <v>0</v>
      </c>
      <c r="W314" s="156"/>
      <c r="X314" s="156" t="s">
        <v>323</v>
      </c>
      <c r="Y314" s="156" t="s">
        <v>167</v>
      </c>
      <c r="Z314" s="146"/>
      <c r="AA314" s="146"/>
      <c r="AB314" s="146"/>
      <c r="AC314" s="146"/>
      <c r="AD314" s="146"/>
      <c r="AE314" s="146"/>
      <c r="AF314" s="146"/>
      <c r="AG314" s="146" t="s">
        <v>324</v>
      </c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>
      <c r="A315" s="164" t="s">
        <v>160</v>
      </c>
      <c r="B315" s="165" t="s">
        <v>121</v>
      </c>
      <c r="C315" s="183" t="s">
        <v>122</v>
      </c>
      <c r="D315" s="166"/>
      <c r="E315" s="167"/>
      <c r="F315" s="168"/>
      <c r="G315" s="169">
        <f>SUMIF(AG316:AG316,"&lt;&gt;NOR",G316:G316)</f>
        <v>0</v>
      </c>
      <c r="H315" s="163"/>
      <c r="I315" s="163">
        <f>SUM(I316:I316)</f>
        <v>395.16</v>
      </c>
      <c r="J315" s="163"/>
      <c r="K315" s="163">
        <f>SUM(K316:K316)</f>
        <v>1512.84</v>
      </c>
      <c r="L315" s="163"/>
      <c r="M315" s="163">
        <f>SUM(M316:M316)</f>
        <v>0</v>
      </c>
      <c r="N315" s="162"/>
      <c r="O315" s="162">
        <f>SUM(O316:O316)</f>
        <v>0</v>
      </c>
      <c r="P315" s="162"/>
      <c r="Q315" s="162">
        <f>SUM(Q316:Q316)</f>
        <v>0</v>
      </c>
      <c r="R315" s="163"/>
      <c r="S315" s="163"/>
      <c r="T315" s="163"/>
      <c r="U315" s="163"/>
      <c r="V315" s="163">
        <f>SUM(V316:V316)</f>
        <v>2.48</v>
      </c>
      <c r="W315" s="163"/>
      <c r="X315" s="163"/>
      <c r="Y315" s="163"/>
      <c r="AG315" t="s">
        <v>161</v>
      </c>
    </row>
    <row r="316" spans="1:60" outlineLevel="1">
      <c r="A316" s="177">
        <v>178</v>
      </c>
      <c r="B316" s="178" t="s">
        <v>636</v>
      </c>
      <c r="C316" s="184" t="s">
        <v>637</v>
      </c>
      <c r="D316" s="179" t="s">
        <v>174</v>
      </c>
      <c r="E316" s="180">
        <v>6</v>
      </c>
      <c r="F316" s="181"/>
      <c r="G316" s="182">
        <f>ROUND(E316*F316,2)</f>
        <v>0</v>
      </c>
      <c r="H316" s="157">
        <v>65.86</v>
      </c>
      <c r="I316" s="156">
        <f>ROUND(E316*H316,2)</f>
        <v>395.16</v>
      </c>
      <c r="J316" s="157">
        <v>252.14</v>
      </c>
      <c r="K316" s="156">
        <f>ROUND(E316*J316,2)</f>
        <v>1512.84</v>
      </c>
      <c r="L316" s="156">
        <v>21</v>
      </c>
      <c r="M316" s="156">
        <f>G316*(1+L316/100)</f>
        <v>0</v>
      </c>
      <c r="N316" s="155">
        <v>3.6000000000000002E-4</v>
      </c>
      <c r="O316" s="155">
        <f>ROUND(E316*N316,2)</f>
        <v>0</v>
      </c>
      <c r="P316" s="155">
        <v>0</v>
      </c>
      <c r="Q316" s="155">
        <f>ROUND(E316*P316,2)</f>
        <v>0</v>
      </c>
      <c r="R316" s="156"/>
      <c r="S316" s="156" t="s">
        <v>165</v>
      </c>
      <c r="T316" s="156" t="s">
        <v>165</v>
      </c>
      <c r="U316" s="156">
        <v>0.41299999999999998</v>
      </c>
      <c r="V316" s="156">
        <f>ROUND(E316*U316,2)</f>
        <v>2.48</v>
      </c>
      <c r="W316" s="156"/>
      <c r="X316" s="156" t="s">
        <v>166</v>
      </c>
      <c r="Y316" s="156" t="s">
        <v>167</v>
      </c>
      <c r="Z316" s="146"/>
      <c r="AA316" s="146"/>
      <c r="AB316" s="146"/>
      <c r="AC316" s="146"/>
      <c r="AD316" s="146"/>
      <c r="AE316" s="146"/>
      <c r="AF316" s="146"/>
      <c r="AG316" s="146" t="s">
        <v>304</v>
      </c>
      <c r="AH316" s="146"/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>
      <c r="A317" s="164" t="s">
        <v>160</v>
      </c>
      <c r="B317" s="165" t="s">
        <v>123</v>
      </c>
      <c r="C317" s="183" t="s">
        <v>124</v>
      </c>
      <c r="D317" s="166"/>
      <c r="E317" s="167"/>
      <c r="F317" s="168"/>
      <c r="G317" s="169">
        <f>SUMIF(AG318:AG326,"&lt;&gt;NOR",G318:G326)</f>
        <v>0</v>
      </c>
      <c r="H317" s="163"/>
      <c r="I317" s="163">
        <f>SUM(I318:I326)</f>
        <v>5389.81</v>
      </c>
      <c r="J317" s="163"/>
      <c r="K317" s="163">
        <f>SUM(K318:K326)</f>
        <v>38351.029999999992</v>
      </c>
      <c r="L317" s="163"/>
      <c r="M317" s="163">
        <f>SUM(M318:M326)</f>
        <v>0</v>
      </c>
      <c r="N317" s="162"/>
      <c r="O317" s="162">
        <f>SUM(O318:O326)</f>
        <v>0.1</v>
      </c>
      <c r="P317" s="162"/>
      <c r="Q317" s="162">
        <f>SUM(Q318:Q326)</f>
        <v>0</v>
      </c>
      <c r="R317" s="163"/>
      <c r="S317" s="163"/>
      <c r="T317" s="163"/>
      <c r="U317" s="163"/>
      <c r="V317" s="163">
        <f>SUM(V318:V326)</f>
        <v>59.64</v>
      </c>
      <c r="W317" s="163"/>
      <c r="X317" s="163"/>
      <c r="Y317" s="163"/>
      <c r="AG317" t="s">
        <v>161</v>
      </c>
    </row>
    <row r="318" spans="1:60" outlineLevel="1">
      <c r="A318" s="171">
        <v>179</v>
      </c>
      <c r="B318" s="172" t="s">
        <v>638</v>
      </c>
      <c r="C318" s="185" t="s">
        <v>639</v>
      </c>
      <c r="D318" s="173" t="s">
        <v>174</v>
      </c>
      <c r="E318" s="174">
        <v>258.05799999999999</v>
      </c>
      <c r="F318" s="175"/>
      <c r="G318" s="176">
        <f>ROUND(E318*F318,2)</f>
        <v>0</v>
      </c>
      <c r="H318" s="157">
        <v>0.11</v>
      </c>
      <c r="I318" s="156">
        <f>ROUND(E318*H318,2)</f>
        <v>28.39</v>
      </c>
      <c r="J318" s="157">
        <v>47.29</v>
      </c>
      <c r="K318" s="156">
        <f>ROUND(E318*J318,2)</f>
        <v>12203.56</v>
      </c>
      <c r="L318" s="156">
        <v>21</v>
      </c>
      <c r="M318" s="156">
        <f>G318*(1+L318/100)</f>
        <v>0</v>
      </c>
      <c r="N318" s="155">
        <v>0</v>
      </c>
      <c r="O318" s="155">
        <f>ROUND(E318*N318,2)</f>
        <v>0</v>
      </c>
      <c r="P318" s="155">
        <v>0</v>
      </c>
      <c r="Q318" s="155">
        <f>ROUND(E318*P318,2)</f>
        <v>0</v>
      </c>
      <c r="R318" s="156"/>
      <c r="S318" s="156" t="s">
        <v>165</v>
      </c>
      <c r="T318" s="156" t="s">
        <v>165</v>
      </c>
      <c r="U318" s="156">
        <v>6.9709999999999994E-2</v>
      </c>
      <c r="V318" s="156">
        <f>ROUND(E318*U318,2)</f>
        <v>17.989999999999998</v>
      </c>
      <c r="W318" s="156"/>
      <c r="X318" s="156" t="s">
        <v>166</v>
      </c>
      <c r="Y318" s="156" t="s">
        <v>167</v>
      </c>
      <c r="Z318" s="146"/>
      <c r="AA318" s="146"/>
      <c r="AB318" s="146"/>
      <c r="AC318" s="146"/>
      <c r="AD318" s="146"/>
      <c r="AE318" s="146"/>
      <c r="AF318" s="146"/>
      <c r="AG318" s="146" t="s">
        <v>168</v>
      </c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outlineLevel="2">
      <c r="A319" s="153"/>
      <c r="B319" s="154"/>
      <c r="C319" s="186" t="s">
        <v>640</v>
      </c>
      <c r="D319" s="158"/>
      <c r="E319" s="159">
        <v>309.226</v>
      </c>
      <c r="F319" s="156"/>
      <c r="G319" s="156"/>
      <c r="H319" s="156"/>
      <c r="I319" s="156"/>
      <c r="J319" s="156"/>
      <c r="K319" s="156"/>
      <c r="L319" s="156"/>
      <c r="M319" s="156"/>
      <c r="N319" s="155"/>
      <c r="O319" s="155"/>
      <c r="P319" s="155"/>
      <c r="Q319" s="155"/>
      <c r="R319" s="156"/>
      <c r="S319" s="156"/>
      <c r="T319" s="156"/>
      <c r="U319" s="156"/>
      <c r="V319" s="156"/>
      <c r="W319" s="156"/>
      <c r="X319" s="156"/>
      <c r="Y319" s="156"/>
      <c r="Z319" s="146"/>
      <c r="AA319" s="146"/>
      <c r="AB319" s="146"/>
      <c r="AC319" s="146"/>
      <c r="AD319" s="146"/>
      <c r="AE319" s="146"/>
      <c r="AF319" s="146"/>
      <c r="AG319" s="146" t="s">
        <v>176</v>
      </c>
      <c r="AH319" s="146">
        <v>5</v>
      </c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outlineLevel="3">
      <c r="A320" s="153"/>
      <c r="B320" s="154"/>
      <c r="C320" s="186" t="s">
        <v>641</v>
      </c>
      <c r="D320" s="158"/>
      <c r="E320" s="159">
        <v>-51.167999999999999</v>
      </c>
      <c r="F320" s="156"/>
      <c r="G320" s="156"/>
      <c r="H320" s="156"/>
      <c r="I320" s="156"/>
      <c r="J320" s="156"/>
      <c r="K320" s="156"/>
      <c r="L320" s="156"/>
      <c r="M320" s="156"/>
      <c r="N320" s="155"/>
      <c r="O320" s="155"/>
      <c r="P320" s="155"/>
      <c r="Q320" s="155"/>
      <c r="R320" s="156"/>
      <c r="S320" s="156"/>
      <c r="T320" s="156"/>
      <c r="U320" s="156"/>
      <c r="V320" s="156"/>
      <c r="W320" s="156"/>
      <c r="X320" s="156"/>
      <c r="Y320" s="156"/>
      <c r="Z320" s="146"/>
      <c r="AA320" s="146"/>
      <c r="AB320" s="146"/>
      <c r="AC320" s="146"/>
      <c r="AD320" s="146"/>
      <c r="AE320" s="146"/>
      <c r="AF320" s="146"/>
      <c r="AG320" s="146" t="s">
        <v>176</v>
      </c>
      <c r="AH320" s="146">
        <v>5</v>
      </c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outlineLevel="1">
      <c r="A321" s="171">
        <v>180</v>
      </c>
      <c r="B321" s="172" t="s">
        <v>642</v>
      </c>
      <c r="C321" s="185" t="s">
        <v>643</v>
      </c>
      <c r="D321" s="173" t="s">
        <v>174</v>
      </c>
      <c r="E321" s="174">
        <v>258.05799999999999</v>
      </c>
      <c r="F321" s="175"/>
      <c r="G321" s="176">
        <f>ROUND(E321*F321,2)</f>
        <v>0</v>
      </c>
      <c r="H321" s="157">
        <v>8.23</v>
      </c>
      <c r="I321" s="156">
        <f>ROUND(E321*H321,2)</f>
        <v>2123.8200000000002</v>
      </c>
      <c r="J321" s="157">
        <v>20.67</v>
      </c>
      <c r="K321" s="156">
        <f>ROUND(E321*J321,2)</f>
        <v>5334.06</v>
      </c>
      <c r="L321" s="156">
        <v>21</v>
      </c>
      <c r="M321" s="156">
        <f>G321*(1+L321/100)</f>
        <v>0</v>
      </c>
      <c r="N321" s="155">
        <v>1.4999999999999999E-4</v>
      </c>
      <c r="O321" s="155">
        <f>ROUND(E321*N321,2)</f>
        <v>0.04</v>
      </c>
      <c r="P321" s="155">
        <v>0</v>
      </c>
      <c r="Q321" s="155">
        <f>ROUND(E321*P321,2)</f>
        <v>0</v>
      </c>
      <c r="R321" s="156"/>
      <c r="S321" s="156" t="s">
        <v>165</v>
      </c>
      <c r="T321" s="156" t="s">
        <v>165</v>
      </c>
      <c r="U321" s="156">
        <v>3.2480000000000002E-2</v>
      </c>
      <c r="V321" s="156">
        <f>ROUND(E321*U321,2)</f>
        <v>8.3800000000000008</v>
      </c>
      <c r="W321" s="156"/>
      <c r="X321" s="156" t="s">
        <v>166</v>
      </c>
      <c r="Y321" s="156" t="s">
        <v>167</v>
      </c>
      <c r="Z321" s="146"/>
      <c r="AA321" s="146"/>
      <c r="AB321" s="146"/>
      <c r="AC321" s="146"/>
      <c r="AD321" s="146"/>
      <c r="AE321" s="146"/>
      <c r="AF321" s="146"/>
      <c r="AG321" s="146" t="s">
        <v>168</v>
      </c>
      <c r="AH321" s="146"/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outlineLevel="2">
      <c r="A322" s="153"/>
      <c r="B322" s="154"/>
      <c r="C322" s="186" t="s">
        <v>644</v>
      </c>
      <c r="D322" s="158"/>
      <c r="E322" s="159">
        <v>258.05799999999999</v>
      </c>
      <c r="F322" s="156"/>
      <c r="G322" s="156"/>
      <c r="H322" s="156"/>
      <c r="I322" s="156"/>
      <c r="J322" s="156"/>
      <c r="K322" s="156"/>
      <c r="L322" s="156"/>
      <c r="M322" s="156"/>
      <c r="N322" s="155"/>
      <c r="O322" s="155"/>
      <c r="P322" s="155"/>
      <c r="Q322" s="155"/>
      <c r="R322" s="156"/>
      <c r="S322" s="156"/>
      <c r="T322" s="156"/>
      <c r="U322" s="156"/>
      <c r="V322" s="156"/>
      <c r="W322" s="156"/>
      <c r="X322" s="156"/>
      <c r="Y322" s="156"/>
      <c r="Z322" s="146"/>
      <c r="AA322" s="146"/>
      <c r="AB322" s="146"/>
      <c r="AC322" s="146"/>
      <c r="AD322" s="146"/>
      <c r="AE322" s="146"/>
      <c r="AF322" s="146"/>
      <c r="AG322" s="146" t="s">
        <v>176</v>
      </c>
      <c r="AH322" s="146">
        <v>5</v>
      </c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outlineLevel="1">
      <c r="A323" s="171">
        <v>181</v>
      </c>
      <c r="B323" s="172" t="s">
        <v>645</v>
      </c>
      <c r="C323" s="185" t="s">
        <v>646</v>
      </c>
      <c r="D323" s="173" t="s">
        <v>174</v>
      </c>
      <c r="E323" s="174">
        <v>258.05799999999999</v>
      </c>
      <c r="F323" s="175"/>
      <c r="G323" s="176">
        <f>ROUND(E323*F323,2)</f>
        <v>0</v>
      </c>
      <c r="H323" s="157">
        <v>6.04</v>
      </c>
      <c r="I323" s="156">
        <f>ROUND(E323*H323,2)</f>
        <v>1558.67</v>
      </c>
      <c r="J323" s="157">
        <v>64.86</v>
      </c>
      <c r="K323" s="156">
        <f>ROUND(E323*J323,2)</f>
        <v>16737.64</v>
      </c>
      <c r="L323" s="156">
        <v>21</v>
      </c>
      <c r="M323" s="156">
        <f>G323*(1+L323/100)</f>
        <v>0</v>
      </c>
      <c r="N323" s="155">
        <v>1.4999999999999999E-4</v>
      </c>
      <c r="O323" s="155">
        <f>ROUND(E323*N323,2)</f>
        <v>0.04</v>
      </c>
      <c r="P323" s="155">
        <v>0</v>
      </c>
      <c r="Q323" s="155">
        <f>ROUND(E323*P323,2)</f>
        <v>0</v>
      </c>
      <c r="R323" s="156"/>
      <c r="S323" s="156" t="s">
        <v>165</v>
      </c>
      <c r="T323" s="156" t="s">
        <v>165</v>
      </c>
      <c r="U323" s="156">
        <v>0.10191</v>
      </c>
      <c r="V323" s="156">
        <f>ROUND(E323*U323,2)</f>
        <v>26.3</v>
      </c>
      <c r="W323" s="156"/>
      <c r="X323" s="156" t="s">
        <v>166</v>
      </c>
      <c r="Y323" s="156" t="s">
        <v>167</v>
      </c>
      <c r="Z323" s="146"/>
      <c r="AA323" s="146"/>
      <c r="AB323" s="146"/>
      <c r="AC323" s="146"/>
      <c r="AD323" s="146"/>
      <c r="AE323" s="146"/>
      <c r="AF323" s="146"/>
      <c r="AG323" s="146" t="s">
        <v>304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outlineLevel="2">
      <c r="A324" s="153"/>
      <c r="B324" s="154"/>
      <c r="C324" s="186" t="s">
        <v>644</v>
      </c>
      <c r="D324" s="158"/>
      <c r="E324" s="159">
        <v>258.05799999999999</v>
      </c>
      <c r="F324" s="156"/>
      <c r="G324" s="156"/>
      <c r="H324" s="156"/>
      <c r="I324" s="156"/>
      <c r="J324" s="156"/>
      <c r="K324" s="156"/>
      <c r="L324" s="156"/>
      <c r="M324" s="156"/>
      <c r="N324" s="155"/>
      <c r="O324" s="155"/>
      <c r="P324" s="155"/>
      <c r="Q324" s="155"/>
      <c r="R324" s="156"/>
      <c r="S324" s="156"/>
      <c r="T324" s="156"/>
      <c r="U324" s="156"/>
      <c r="V324" s="156"/>
      <c r="W324" s="156"/>
      <c r="X324" s="156"/>
      <c r="Y324" s="156"/>
      <c r="Z324" s="146"/>
      <c r="AA324" s="146"/>
      <c r="AB324" s="146"/>
      <c r="AC324" s="146"/>
      <c r="AD324" s="146"/>
      <c r="AE324" s="146"/>
      <c r="AF324" s="146"/>
      <c r="AG324" s="146" t="s">
        <v>176</v>
      </c>
      <c r="AH324" s="146">
        <v>5</v>
      </c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outlineLevel="1">
      <c r="A325" s="171">
        <v>182</v>
      </c>
      <c r="B325" s="172" t="s">
        <v>647</v>
      </c>
      <c r="C325" s="185" t="s">
        <v>648</v>
      </c>
      <c r="D325" s="173" t="s">
        <v>174</v>
      </c>
      <c r="E325" s="174">
        <v>51.611600000000003</v>
      </c>
      <c r="F325" s="175"/>
      <c r="G325" s="176">
        <f>ROUND(E325*F325,2)</f>
        <v>0</v>
      </c>
      <c r="H325" s="157">
        <v>32.53</v>
      </c>
      <c r="I325" s="156">
        <f>ROUND(E325*H325,2)</f>
        <v>1678.93</v>
      </c>
      <c r="J325" s="157">
        <v>78.97</v>
      </c>
      <c r="K325" s="156">
        <f>ROUND(E325*J325,2)</f>
        <v>4075.77</v>
      </c>
      <c r="L325" s="156">
        <v>21</v>
      </c>
      <c r="M325" s="156">
        <f>G325*(1+L325/100)</f>
        <v>0</v>
      </c>
      <c r="N325" s="155">
        <v>3.4000000000000002E-4</v>
      </c>
      <c r="O325" s="155">
        <f>ROUND(E325*N325,2)</f>
        <v>0.02</v>
      </c>
      <c r="P325" s="155">
        <v>0</v>
      </c>
      <c r="Q325" s="155">
        <f>ROUND(E325*P325,2)</f>
        <v>0</v>
      </c>
      <c r="R325" s="156"/>
      <c r="S325" s="156" t="s">
        <v>165</v>
      </c>
      <c r="T325" s="156" t="s">
        <v>165</v>
      </c>
      <c r="U325" s="156">
        <v>0.13500000000000001</v>
      </c>
      <c r="V325" s="156">
        <f>ROUND(E325*U325,2)</f>
        <v>6.97</v>
      </c>
      <c r="W325" s="156"/>
      <c r="X325" s="156" t="s">
        <v>166</v>
      </c>
      <c r="Y325" s="156" t="s">
        <v>167</v>
      </c>
      <c r="Z325" s="146"/>
      <c r="AA325" s="146"/>
      <c r="AB325" s="146"/>
      <c r="AC325" s="146"/>
      <c r="AD325" s="146"/>
      <c r="AE325" s="146"/>
      <c r="AF325" s="146"/>
      <c r="AG325" s="146" t="s">
        <v>168</v>
      </c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outlineLevel="2">
      <c r="A326" s="153"/>
      <c r="B326" s="154"/>
      <c r="C326" s="186" t="s">
        <v>649</v>
      </c>
      <c r="D326" s="158"/>
      <c r="E326" s="159">
        <v>51.611600000000003</v>
      </c>
      <c r="F326" s="156"/>
      <c r="G326" s="156"/>
      <c r="H326" s="156"/>
      <c r="I326" s="156"/>
      <c r="J326" s="156"/>
      <c r="K326" s="156"/>
      <c r="L326" s="156"/>
      <c r="M326" s="156"/>
      <c r="N326" s="155"/>
      <c r="O326" s="155"/>
      <c r="P326" s="155"/>
      <c r="Q326" s="155"/>
      <c r="R326" s="156"/>
      <c r="S326" s="156"/>
      <c r="T326" s="156"/>
      <c r="U326" s="156"/>
      <c r="V326" s="156"/>
      <c r="W326" s="156"/>
      <c r="X326" s="156"/>
      <c r="Y326" s="156"/>
      <c r="Z326" s="146"/>
      <c r="AA326" s="146"/>
      <c r="AB326" s="146"/>
      <c r="AC326" s="146"/>
      <c r="AD326" s="146"/>
      <c r="AE326" s="146"/>
      <c r="AF326" s="146"/>
      <c r="AG326" s="146" t="s">
        <v>176</v>
      </c>
      <c r="AH326" s="146">
        <v>5</v>
      </c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>
      <c r="A327" s="164" t="s">
        <v>160</v>
      </c>
      <c r="B327" s="165" t="s">
        <v>125</v>
      </c>
      <c r="C327" s="183" t="s">
        <v>126</v>
      </c>
      <c r="D327" s="166"/>
      <c r="E327" s="167"/>
      <c r="F327" s="168"/>
      <c r="G327" s="169">
        <f>SUMIF(AG328:AG331,"&lt;&gt;NOR",G328:G331)</f>
        <v>0</v>
      </c>
      <c r="H327" s="163"/>
      <c r="I327" s="163">
        <f>SUM(I328:I331)</f>
        <v>0</v>
      </c>
      <c r="J327" s="163"/>
      <c r="K327" s="163">
        <f>SUM(K328:K331)</f>
        <v>21330</v>
      </c>
      <c r="L327" s="163"/>
      <c r="M327" s="163">
        <f>SUM(M328:M331)</f>
        <v>0</v>
      </c>
      <c r="N327" s="162"/>
      <c r="O327" s="162">
        <f>SUM(O328:O331)</f>
        <v>0</v>
      </c>
      <c r="P327" s="162"/>
      <c r="Q327" s="162">
        <f>SUM(Q328:Q331)</f>
        <v>0</v>
      </c>
      <c r="R327" s="163"/>
      <c r="S327" s="163"/>
      <c r="T327" s="163"/>
      <c r="U327" s="163"/>
      <c r="V327" s="163">
        <f>SUM(V328:V331)</f>
        <v>30</v>
      </c>
      <c r="W327" s="163"/>
      <c r="X327" s="163"/>
      <c r="Y327" s="163"/>
      <c r="AG327" t="s">
        <v>161</v>
      </c>
    </row>
    <row r="328" spans="1:60" outlineLevel="1">
      <c r="A328" s="177">
        <v>183</v>
      </c>
      <c r="B328" s="178" t="s">
        <v>650</v>
      </c>
      <c r="C328" s="184" t="s">
        <v>651</v>
      </c>
      <c r="D328" s="179" t="s">
        <v>478</v>
      </c>
      <c r="E328" s="180">
        <v>10</v>
      </c>
      <c r="F328" s="181"/>
      <c r="G328" s="182">
        <f>ROUND(E328*F328,2)</f>
        <v>0</v>
      </c>
      <c r="H328" s="157">
        <v>0</v>
      </c>
      <c r="I328" s="156">
        <f>ROUND(E328*H328,2)</f>
        <v>0</v>
      </c>
      <c r="J328" s="157">
        <v>693</v>
      </c>
      <c r="K328" s="156">
        <f>ROUND(E328*J328,2)</f>
        <v>6930</v>
      </c>
      <c r="L328" s="156">
        <v>21</v>
      </c>
      <c r="M328" s="156">
        <f>G328*(1+L328/100)</f>
        <v>0</v>
      </c>
      <c r="N328" s="155">
        <v>0</v>
      </c>
      <c r="O328" s="155">
        <f>ROUND(E328*N328,2)</f>
        <v>0</v>
      </c>
      <c r="P328" s="155">
        <v>0</v>
      </c>
      <c r="Q328" s="155">
        <f>ROUND(E328*P328,2)</f>
        <v>0</v>
      </c>
      <c r="R328" s="156"/>
      <c r="S328" s="156" t="s">
        <v>165</v>
      </c>
      <c r="T328" s="156" t="s">
        <v>497</v>
      </c>
      <c r="U328" s="156">
        <v>1</v>
      </c>
      <c r="V328" s="156">
        <f>ROUND(E328*U328,2)</f>
        <v>10</v>
      </c>
      <c r="W328" s="156"/>
      <c r="X328" s="156" t="s">
        <v>166</v>
      </c>
      <c r="Y328" s="156" t="s">
        <v>167</v>
      </c>
      <c r="Z328" s="146"/>
      <c r="AA328" s="146"/>
      <c r="AB328" s="146"/>
      <c r="AC328" s="146"/>
      <c r="AD328" s="146"/>
      <c r="AE328" s="146"/>
      <c r="AF328" s="146"/>
      <c r="AG328" s="146" t="s">
        <v>168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outlineLevel="1">
      <c r="A329" s="177">
        <v>184</v>
      </c>
      <c r="B329" s="178" t="s">
        <v>652</v>
      </c>
      <c r="C329" s="184" t="s">
        <v>653</v>
      </c>
      <c r="D329" s="179" t="s">
        <v>373</v>
      </c>
      <c r="E329" s="180">
        <v>12</v>
      </c>
      <c r="F329" s="181"/>
      <c r="G329" s="182">
        <f>ROUND(E329*F329,2)</f>
        <v>0</v>
      </c>
      <c r="H329" s="157">
        <v>0</v>
      </c>
      <c r="I329" s="156">
        <f>ROUND(E329*H329,2)</f>
        <v>0</v>
      </c>
      <c r="J329" s="157">
        <v>350</v>
      </c>
      <c r="K329" s="156">
        <f>ROUND(E329*J329,2)</f>
        <v>4200</v>
      </c>
      <c r="L329" s="156">
        <v>21</v>
      </c>
      <c r="M329" s="156">
        <f>G329*(1+L329/100)</f>
        <v>0</v>
      </c>
      <c r="N329" s="155">
        <v>0</v>
      </c>
      <c r="O329" s="155">
        <f>ROUND(E329*N329,2)</f>
        <v>0</v>
      </c>
      <c r="P329" s="155">
        <v>0</v>
      </c>
      <c r="Q329" s="155">
        <f>ROUND(E329*P329,2)</f>
        <v>0</v>
      </c>
      <c r="R329" s="156"/>
      <c r="S329" s="156" t="s">
        <v>195</v>
      </c>
      <c r="T329" s="156" t="s">
        <v>303</v>
      </c>
      <c r="U329" s="156">
        <v>0</v>
      </c>
      <c r="V329" s="156">
        <f>ROUND(E329*U329,2)</f>
        <v>0</v>
      </c>
      <c r="W329" s="156"/>
      <c r="X329" s="156" t="s">
        <v>166</v>
      </c>
      <c r="Y329" s="156" t="s">
        <v>167</v>
      </c>
      <c r="Z329" s="146"/>
      <c r="AA329" s="146"/>
      <c r="AB329" s="146"/>
      <c r="AC329" s="146"/>
      <c r="AD329" s="146"/>
      <c r="AE329" s="146"/>
      <c r="AF329" s="146"/>
      <c r="AG329" s="146" t="s">
        <v>168</v>
      </c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outlineLevel="1">
      <c r="A330" s="177">
        <v>185</v>
      </c>
      <c r="B330" s="178" t="s">
        <v>654</v>
      </c>
      <c r="C330" s="184" t="s">
        <v>655</v>
      </c>
      <c r="D330" s="179" t="s">
        <v>302</v>
      </c>
      <c r="E330" s="180">
        <v>1</v>
      </c>
      <c r="F330" s="181">
        <f>Rekapitulace!C24</f>
        <v>0</v>
      </c>
      <c r="G330" s="182">
        <f>ROUND(E330*F330,2)</f>
        <v>0</v>
      </c>
      <c r="H330" s="157">
        <v>0</v>
      </c>
      <c r="I330" s="156">
        <f>ROUND(E330*H330,2)</f>
        <v>0</v>
      </c>
      <c r="J330" s="157">
        <v>0</v>
      </c>
      <c r="K330" s="156">
        <f>ROUND(E330*J330,2)</f>
        <v>0</v>
      </c>
      <c r="L330" s="156">
        <v>21</v>
      </c>
      <c r="M330" s="156">
        <f>G330*(1+L330/100)</f>
        <v>0</v>
      </c>
      <c r="N330" s="155">
        <v>0</v>
      </c>
      <c r="O330" s="155">
        <f>ROUND(E330*N330,2)</f>
        <v>0</v>
      </c>
      <c r="P330" s="155">
        <v>0</v>
      </c>
      <c r="Q330" s="155">
        <f>ROUND(E330*P330,2)</f>
        <v>0</v>
      </c>
      <c r="R330" s="156"/>
      <c r="S330" s="156" t="s">
        <v>195</v>
      </c>
      <c r="T330" s="156" t="s">
        <v>656</v>
      </c>
      <c r="U330" s="156">
        <v>0</v>
      </c>
      <c r="V330" s="156">
        <f>ROUND(E330*U330,2)</f>
        <v>0</v>
      </c>
      <c r="W330" s="156"/>
      <c r="X330" s="156" t="s">
        <v>166</v>
      </c>
      <c r="Y330" s="156" t="s">
        <v>167</v>
      </c>
      <c r="Z330" s="146"/>
      <c r="AA330" s="146"/>
      <c r="AB330" s="146"/>
      <c r="AC330" s="146"/>
      <c r="AD330" s="146"/>
      <c r="AE330" s="146"/>
      <c r="AF330" s="146"/>
      <c r="AG330" s="146" t="s">
        <v>168</v>
      </c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outlineLevel="1">
      <c r="A331" s="177">
        <v>186</v>
      </c>
      <c r="B331" s="178" t="s">
        <v>657</v>
      </c>
      <c r="C331" s="184" t="s">
        <v>658</v>
      </c>
      <c r="D331" s="179" t="s">
        <v>478</v>
      </c>
      <c r="E331" s="180">
        <v>20</v>
      </c>
      <c r="F331" s="181"/>
      <c r="G331" s="182">
        <f>ROUND(E331*F331,2)</f>
        <v>0</v>
      </c>
      <c r="H331" s="157">
        <v>0</v>
      </c>
      <c r="I331" s="156">
        <f>ROUND(E331*H331,2)</f>
        <v>0</v>
      </c>
      <c r="J331" s="157">
        <v>510</v>
      </c>
      <c r="K331" s="156">
        <f>ROUND(E331*J331,2)</f>
        <v>10200</v>
      </c>
      <c r="L331" s="156">
        <v>21</v>
      </c>
      <c r="M331" s="156">
        <f>G331*(1+L331/100)</f>
        <v>0</v>
      </c>
      <c r="N331" s="155">
        <v>0</v>
      </c>
      <c r="O331" s="155">
        <f>ROUND(E331*N331,2)</f>
        <v>0</v>
      </c>
      <c r="P331" s="155">
        <v>0</v>
      </c>
      <c r="Q331" s="155">
        <f>ROUND(E331*P331,2)</f>
        <v>0</v>
      </c>
      <c r="R331" s="156" t="s">
        <v>479</v>
      </c>
      <c r="S331" s="156" t="s">
        <v>165</v>
      </c>
      <c r="T331" s="156" t="s">
        <v>497</v>
      </c>
      <c r="U331" s="156">
        <v>1</v>
      </c>
      <c r="V331" s="156">
        <f>ROUND(E331*U331,2)</f>
        <v>20</v>
      </c>
      <c r="W331" s="156"/>
      <c r="X331" s="156" t="s">
        <v>480</v>
      </c>
      <c r="Y331" s="156" t="s">
        <v>167</v>
      </c>
      <c r="Z331" s="146"/>
      <c r="AA331" s="146"/>
      <c r="AB331" s="146"/>
      <c r="AC331" s="146"/>
      <c r="AD331" s="146"/>
      <c r="AE331" s="146"/>
      <c r="AF331" s="146"/>
      <c r="AG331" s="146" t="s">
        <v>481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>
      <c r="A332" s="164" t="s">
        <v>160</v>
      </c>
      <c r="B332" s="165" t="s">
        <v>127</v>
      </c>
      <c r="C332" s="183" t="s">
        <v>128</v>
      </c>
      <c r="D332" s="166"/>
      <c r="E332" s="167"/>
      <c r="F332" s="168"/>
      <c r="G332" s="169">
        <f>SUMIF(AG333:AG335,"&lt;&gt;NOR",G333:G335)</f>
        <v>0</v>
      </c>
      <c r="H332" s="163"/>
      <c r="I332" s="163">
        <f>SUM(I333:I335)</f>
        <v>0</v>
      </c>
      <c r="J332" s="163"/>
      <c r="K332" s="163">
        <f>SUM(K333:K335)</f>
        <v>14000</v>
      </c>
      <c r="L332" s="163"/>
      <c r="M332" s="163">
        <f>SUM(M333:M335)</f>
        <v>0</v>
      </c>
      <c r="N332" s="162"/>
      <c r="O332" s="162">
        <f>SUM(O333:O335)</f>
        <v>0</v>
      </c>
      <c r="P332" s="162"/>
      <c r="Q332" s="162">
        <f>SUM(Q333:Q335)</f>
        <v>0</v>
      </c>
      <c r="R332" s="163"/>
      <c r="S332" s="163"/>
      <c r="T332" s="163"/>
      <c r="U332" s="163"/>
      <c r="V332" s="163">
        <f>SUM(V333:V335)</f>
        <v>0</v>
      </c>
      <c r="W332" s="163"/>
      <c r="X332" s="163"/>
      <c r="Y332" s="163"/>
      <c r="AG332" t="s">
        <v>161</v>
      </c>
    </row>
    <row r="333" spans="1:60" ht="20.399999999999999" outlineLevel="1">
      <c r="A333" s="177">
        <v>187</v>
      </c>
      <c r="B333" s="178" t="s">
        <v>659</v>
      </c>
      <c r="C333" s="184" t="s">
        <v>660</v>
      </c>
      <c r="D333" s="179" t="s">
        <v>302</v>
      </c>
      <c r="E333" s="180">
        <v>1</v>
      </c>
      <c r="F333" s="181"/>
      <c r="G333" s="182">
        <f>ROUND(E333*F333,2)</f>
        <v>0</v>
      </c>
      <c r="H333" s="157">
        <v>0</v>
      </c>
      <c r="I333" s="156">
        <f>ROUND(E333*H333,2)</f>
        <v>0</v>
      </c>
      <c r="J333" s="157">
        <v>6000</v>
      </c>
      <c r="K333" s="156">
        <f>ROUND(E333*J333,2)</f>
        <v>6000</v>
      </c>
      <c r="L333" s="156">
        <v>21</v>
      </c>
      <c r="M333" s="156">
        <f>G333*(1+L333/100)</f>
        <v>0</v>
      </c>
      <c r="N333" s="155">
        <v>0</v>
      </c>
      <c r="O333" s="155">
        <f>ROUND(E333*N333,2)</f>
        <v>0</v>
      </c>
      <c r="P333" s="155">
        <v>0</v>
      </c>
      <c r="Q333" s="155">
        <f>ROUND(E333*P333,2)</f>
        <v>0</v>
      </c>
      <c r="R333" s="156"/>
      <c r="S333" s="156" t="s">
        <v>195</v>
      </c>
      <c r="T333" s="156" t="s">
        <v>303</v>
      </c>
      <c r="U333" s="156">
        <v>0</v>
      </c>
      <c r="V333" s="156">
        <f>ROUND(E333*U333,2)</f>
        <v>0</v>
      </c>
      <c r="W333" s="156"/>
      <c r="X333" s="156" t="s">
        <v>166</v>
      </c>
      <c r="Y333" s="156" t="s">
        <v>167</v>
      </c>
      <c r="Z333" s="146"/>
      <c r="AA333" s="146"/>
      <c r="AB333" s="146"/>
      <c r="AC333" s="146"/>
      <c r="AD333" s="146"/>
      <c r="AE333" s="146"/>
      <c r="AF333" s="146"/>
      <c r="AG333" s="146" t="s">
        <v>168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outlineLevel="1">
      <c r="A334" s="177">
        <v>188</v>
      </c>
      <c r="B334" s="178" t="s">
        <v>661</v>
      </c>
      <c r="C334" s="184" t="s">
        <v>662</v>
      </c>
      <c r="D334" s="179" t="s">
        <v>373</v>
      </c>
      <c r="E334" s="180">
        <v>8</v>
      </c>
      <c r="F334" s="181"/>
      <c r="G334" s="182">
        <f>ROUND(E334*F334,2)</f>
        <v>0</v>
      </c>
      <c r="H334" s="157">
        <v>0</v>
      </c>
      <c r="I334" s="156">
        <f>ROUND(E334*H334,2)</f>
        <v>0</v>
      </c>
      <c r="J334" s="157">
        <v>250</v>
      </c>
      <c r="K334" s="156">
        <f>ROUND(E334*J334,2)</f>
        <v>2000</v>
      </c>
      <c r="L334" s="156">
        <v>21</v>
      </c>
      <c r="M334" s="156">
        <f>G334*(1+L334/100)</f>
        <v>0</v>
      </c>
      <c r="N334" s="155">
        <v>0</v>
      </c>
      <c r="O334" s="155">
        <f>ROUND(E334*N334,2)</f>
        <v>0</v>
      </c>
      <c r="P334" s="155">
        <v>0</v>
      </c>
      <c r="Q334" s="155">
        <f>ROUND(E334*P334,2)</f>
        <v>0</v>
      </c>
      <c r="R334" s="156"/>
      <c r="S334" s="156" t="s">
        <v>195</v>
      </c>
      <c r="T334" s="156" t="s">
        <v>303</v>
      </c>
      <c r="U334" s="156">
        <v>0</v>
      </c>
      <c r="V334" s="156">
        <f>ROUND(E334*U334,2)</f>
        <v>0</v>
      </c>
      <c r="W334" s="156"/>
      <c r="X334" s="156" t="s">
        <v>166</v>
      </c>
      <c r="Y334" s="156" t="s">
        <v>167</v>
      </c>
      <c r="Z334" s="146"/>
      <c r="AA334" s="146"/>
      <c r="AB334" s="146"/>
      <c r="AC334" s="146"/>
      <c r="AD334" s="146"/>
      <c r="AE334" s="146"/>
      <c r="AF334" s="146"/>
      <c r="AG334" s="146" t="s">
        <v>168</v>
      </c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outlineLevel="1">
      <c r="A335" s="177">
        <v>189</v>
      </c>
      <c r="B335" s="178" t="s">
        <v>663</v>
      </c>
      <c r="C335" s="184" t="s">
        <v>664</v>
      </c>
      <c r="D335" s="179" t="s">
        <v>302</v>
      </c>
      <c r="E335" s="180">
        <v>1</v>
      </c>
      <c r="F335" s="181"/>
      <c r="G335" s="182">
        <f>ROUND(E335*F335,2)</f>
        <v>0</v>
      </c>
      <c r="H335" s="157">
        <v>0</v>
      </c>
      <c r="I335" s="156">
        <f>ROUND(E335*H335,2)</f>
        <v>0</v>
      </c>
      <c r="J335" s="157">
        <v>6000</v>
      </c>
      <c r="K335" s="156">
        <f>ROUND(E335*J335,2)</f>
        <v>6000</v>
      </c>
      <c r="L335" s="156">
        <v>21</v>
      </c>
      <c r="M335" s="156">
        <f>G335*(1+L335/100)</f>
        <v>0</v>
      </c>
      <c r="N335" s="155">
        <v>0</v>
      </c>
      <c r="O335" s="155">
        <f>ROUND(E335*N335,2)</f>
        <v>0</v>
      </c>
      <c r="P335" s="155">
        <v>0</v>
      </c>
      <c r="Q335" s="155">
        <f>ROUND(E335*P335,2)</f>
        <v>0</v>
      </c>
      <c r="R335" s="156"/>
      <c r="S335" s="156" t="s">
        <v>195</v>
      </c>
      <c r="T335" s="156" t="s">
        <v>303</v>
      </c>
      <c r="U335" s="156">
        <v>0</v>
      </c>
      <c r="V335" s="156">
        <f>ROUND(E335*U335,2)</f>
        <v>0</v>
      </c>
      <c r="W335" s="156"/>
      <c r="X335" s="156" t="s">
        <v>166</v>
      </c>
      <c r="Y335" s="156" t="s">
        <v>167</v>
      </c>
      <c r="Z335" s="146"/>
      <c r="AA335" s="146"/>
      <c r="AB335" s="146"/>
      <c r="AC335" s="146"/>
      <c r="AD335" s="146"/>
      <c r="AE335" s="146"/>
      <c r="AF335" s="146"/>
      <c r="AG335" s="146" t="s">
        <v>168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>
      <c r="A336" s="164" t="s">
        <v>160</v>
      </c>
      <c r="B336" s="165" t="s">
        <v>129</v>
      </c>
      <c r="C336" s="183" t="s">
        <v>130</v>
      </c>
      <c r="D336" s="166"/>
      <c r="E336" s="167"/>
      <c r="F336" s="168"/>
      <c r="G336" s="169">
        <f>SUMIF(AG337:AG344,"&lt;&gt;NOR",G337:G344)</f>
        <v>0</v>
      </c>
      <c r="H336" s="163"/>
      <c r="I336" s="163">
        <f>SUM(I337:I344)</f>
        <v>0</v>
      </c>
      <c r="J336" s="163"/>
      <c r="K336" s="163">
        <f>SUM(K337:K344)</f>
        <v>41536.880000000005</v>
      </c>
      <c r="L336" s="163"/>
      <c r="M336" s="163">
        <f>SUM(M337:M344)</f>
        <v>0</v>
      </c>
      <c r="N336" s="162"/>
      <c r="O336" s="162">
        <f>SUM(O337:O344)</f>
        <v>0</v>
      </c>
      <c r="P336" s="162"/>
      <c r="Q336" s="162">
        <f>SUM(Q337:Q344)</f>
        <v>0</v>
      </c>
      <c r="R336" s="163"/>
      <c r="S336" s="163"/>
      <c r="T336" s="163"/>
      <c r="U336" s="163"/>
      <c r="V336" s="163">
        <f>SUM(V337:V344)</f>
        <v>114.81</v>
      </c>
      <c r="W336" s="163"/>
      <c r="X336" s="163"/>
      <c r="Y336" s="163"/>
      <c r="AG336" t="s">
        <v>161</v>
      </c>
    </row>
    <row r="337" spans="1:60" outlineLevel="1">
      <c r="A337" s="177">
        <v>190</v>
      </c>
      <c r="B337" s="178" t="s">
        <v>665</v>
      </c>
      <c r="C337" s="184" t="s">
        <v>666</v>
      </c>
      <c r="D337" s="179" t="s">
        <v>261</v>
      </c>
      <c r="E337" s="180">
        <v>0.8</v>
      </c>
      <c r="F337" s="181"/>
      <c r="G337" s="182">
        <f t="shared" ref="G337:G344" si="42">ROUND(E337*F337,2)</f>
        <v>0</v>
      </c>
      <c r="H337" s="157">
        <v>0</v>
      </c>
      <c r="I337" s="156">
        <f t="shared" ref="I337:I344" si="43">ROUND(E337*H337,2)</f>
        <v>0</v>
      </c>
      <c r="J337" s="157">
        <v>6060</v>
      </c>
      <c r="K337" s="156">
        <f t="shared" ref="K337:K344" si="44">ROUND(E337*J337,2)</f>
        <v>4848</v>
      </c>
      <c r="L337" s="156">
        <v>21</v>
      </c>
      <c r="M337" s="156">
        <f t="shared" ref="M337:M344" si="45">G337*(1+L337/100)</f>
        <v>0</v>
      </c>
      <c r="N337" s="155">
        <v>0</v>
      </c>
      <c r="O337" s="155">
        <f t="shared" ref="O337:O344" si="46">ROUND(E337*N337,2)</f>
        <v>0</v>
      </c>
      <c r="P337" s="155">
        <v>0</v>
      </c>
      <c r="Q337" s="155">
        <f t="shared" ref="Q337:Q344" si="47">ROUND(E337*P337,2)</f>
        <v>0</v>
      </c>
      <c r="R337" s="156"/>
      <c r="S337" s="156" t="s">
        <v>165</v>
      </c>
      <c r="T337" s="156" t="s">
        <v>165</v>
      </c>
      <c r="U337" s="156">
        <v>0</v>
      </c>
      <c r="V337" s="156">
        <f t="shared" ref="V337:V344" si="48">ROUND(E337*U337,2)</f>
        <v>0</v>
      </c>
      <c r="W337" s="156"/>
      <c r="X337" s="156" t="s">
        <v>166</v>
      </c>
      <c r="Y337" s="156" t="s">
        <v>167</v>
      </c>
      <c r="Z337" s="146"/>
      <c r="AA337" s="146"/>
      <c r="AB337" s="146"/>
      <c r="AC337" s="146"/>
      <c r="AD337" s="146"/>
      <c r="AE337" s="146"/>
      <c r="AF337" s="146"/>
      <c r="AG337" s="146" t="s">
        <v>168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outlineLevel="1">
      <c r="A338" s="177">
        <v>191</v>
      </c>
      <c r="B338" s="178" t="s">
        <v>667</v>
      </c>
      <c r="C338" s="184" t="s">
        <v>668</v>
      </c>
      <c r="D338" s="179" t="s">
        <v>261</v>
      </c>
      <c r="E338" s="180">
        <v>9.2871500000000005</v>
      </c>
      <c r="F338" s="181"/>
      <c r="G338" s="182">
        <f t="shared" si="42"/>
        <v>0</v>
      </c>
      <c r="H338" s="157">
        <v>0</v>
      </c>
      <c r="I338" s="156">
        <f t="shared" si="43"/>
        <v>0</v>
      </c>
      <c r="J338" s="157">
        <v>690</v>
      </c>
      <c r="K338" s="156">
        <f t="shared" si="44"/>
        <v>6408.13</v>
      </c>
      <c r="L338" s="156">
        <v>21</v>
      </c>
      <c r="M338" s="156">
        <f t="shared" si="45"/>
        <v>0</v>
      </c>
      <c r="N338" s="155">
        <v>0</v>
      </c>
      <c r="O338" s="155">
        <f t="shared" si="46"/>
        <v>0</v>
      </c>
      <c r="P338" s="155">
        <v>0</v>
      </c>
      <c r="Q338" s="155">
        <f t="shared" si="47"/>
        <v>0</v>
      </c>
      <c r="R338" s="156"/>
      <c r="S338" s="156" t="s">
        <v>165</v>
      </c>
      <c r="T338" s="156" t="s">
        <v>165</v>
      </c>
      <c r="U338" s="156">
        <v>0.63800000000000001</v>
      </c>
      <c r="V338" s="156">
        <f t="shared" si="48"/>
        <v>5.93</v>
      </c>
      <c r="W338" s="156"/>
      <c r="X338" s="156" t="s">
        <v>669</v>
      </c>
      <c r="Y338" s="156" t="s">
        <v>167</v>
      </c>
      <c r="Z338" s="146"/>
      <c r="AA338" s="146"/>
      <c r="AB338" s="146"/>
      <c r="AC338" s="146"/>
      <c r="AD338" s="146"/>
      <c r="AE338" s="146"/>
      <c r="AF338" s="146"/>
      <c r="AG338" s="146" t="s">
        <v>670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outlineLevel="1">
      <c r="A339" s="177">
        <v>192</v>
      </c>
      <c r="B339" s="178" t="s">
        <v>671</v>
      </c>
      <c r="C339" s="184" t="s">
        <v>672</v>
      </c>
      <c r="D339" s="179" t="s">
        <v>261</v>
      </c>
      <c r="E339" s="180">
        <v>9.2871500000000005</v>
      </c>
      <c r="F339" s="181"/>
      <c r="G339" s="182">
        <f t="shared" si="42"/>
        <v>0</v>
      </c>
      <c r="H339" s="157">
        <v>0</v>
      </c>
      <c r="I339" s="156">
        <f t="shared" si="43"/>
        <v>0</v>
      </c>
      <c r="J339" s="157">
        <v>989</v>
      </c>
      <c r="K339" s="156">
        <f t="shared" si="44"/>
        <v>9184.99</v>
      </c>
      <c r="L339" s="156">
        <v>21</v>
      </c>
      <c r="M339" s="156">
        <f t="shared" si="45"/>
        <v>0</v>
      </c>
      <c r="N339" s="155">
        <v>0</v>
      </c>
      <c r="O339" s="155">
        <f t="shared" si="46"/>
        <v>0</v>
      </c>
      <c r="P339" s="155">
        <v>0</v>
      </c>
      <c r="Q339" s="155">
        <f t="shared" si="47"/>
        <v>0</v>
      </c>
      <c r="R339" s="156"/>
      <c r="S339" s="156" t="s">
        <v>165</v>
      </c>
      <c r="T339" s="156" t="s">
        <v>165</v>
      </c>
      <c r="U339" s="156">
        <v>1.972</v>
      </c>
      <c r="V339" s="156">
        <f t="shared" si="48"/>
        <v>18.309999999999999</v>
      </c>
      <c r="W339" s="156"/>
      <c r="X339" s="156" t="s">
        <v>669</v>
      </c>
      <c r="Y339" s="156" t="s">
        <v>167</v>
      </c>
      <c r="Z339" s="146"/>
      <c r="AA339" s="146"/>
      <c r="AB339" s="146"/>
      <c r="AC339" s="146"/>
      <c r="AD339" s="146"/>
      <c r="AE339" s="146"/>
      <c r="AF339" s="146"/>
      <c r="AG339" s="146" t="s">
        <v>670</v>
      </c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outlineLevel="1">
      <c r="A340" s="177">
        <v>193</v>
      </c>
      <c r="B340" s="178" t="s">
        <v>673</v>
      </c>
      <c r="C340" s="184" t="s">
        <v>674</v>
      </c>
      <c r="D340" s="179" t="s">
        <v>261</v>
      </c>
      <c r="E340" s="180">
        <v>9.2871500000000005</v>
      </c>
      <c r="F340" s="181"/>
      <c r="G340" s="182">
        <f t="shared" si="42"/>
        <v>0</v>
      </c>
      <c r="H340" s="157">
        <v>0</v>
      </c>
      <c r="I340" s="156">
        <f t="shared" si="43"/>
        <v>0</v>
      </c>
      <c r="J340" s="157">
        <v>301</v>
      </c>
      <c r="K340" s="156">
        <f t="shared" si="44"/>
        <v>2795.43</v>
      </c>
      <c r="L340" s="156">
        <v>21</v>
      </c>
      <c r="M340" s="156">
        <f t="shared" si="45"/>
        <v>0</v>
      </c>
      <c r="N340" s="155">
        <v>0</v>
      </c>
      <c r="O340" s="155">
        <f t="shared" si="46"/>
        <v>0</v>
      </c>
      <c r="P340" s="155">
        <v>0</v>
      </c>
      <c r="Q340" s="155">
        <f t="shared" si="47"/>
        <v>0</v>
      </c>
      <c r="R340" s="156"/>
      <c r="S340" s="156" t="s">
        <v>165</v>
      </c>
      <c r="T340" s="156" t="s">
        <v>165</v>
      </c>
      <c r="U340" s="156">
        <v>7.84</v>
      </c>
      <c r="V340" s="156">
        <f t="shared" si="48"/>
        <v>72.81</v>
      </c>
      <c r="W340" s="156"/>
      <c r="X340" s="156" t="s">
        <v>669</v>
      </c>
      <c r="Y340" s="156" t="s">
        <v>167</v>
      </c>
      <c r="Z340" s="146"/>
      <c r="AA340" s="146"/>
      <c r="AB340" s="146"/>
      <c r="AC340" s="146"/>
      <c r="AD340" s="146"/>
      <c r="AE340" s="146"/>
      <c r="AF340" s="146"/>
      <c r="AG340" s="146" t="s">
        <v>670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outlineLevel="1">
      <c r="A341" s="177">
        <v>194</v>
      </c>
      <c r="B341" s="178" t="s">
        <v>675</v>
      </c>
      <c r="C341" s="184" t="s">
        <v>676</v>
      </c>
      <c r="D341" s="179" t="s">
        <v>261</v>
      </c>
      <c r="E341" s="180">
        <v>139.30717999999999</v>
      </c>
      <c r="F341" s="181"/>
      <c r="G341" s="182">
        <f t="shared" si="42"/>
        <v>0</v>
      </c>
      <c r="H341" s="157">
        <v>0</v>
      </c>
      <c r="I341" s="156">
        <f t="shared" si="43"/>
        <v>0</v>
      </c>
      <c r="J341" s="157">
        <v>26.4</v>
      </c>
      <c r="K341" s="156">
        <f t="shared" si="44"/>
        <v>3677.71</v>
      </c>
      <c r="L341" s="156">
        <v>21</v>
      </c>
      <c r="M341" s="156">
        <f t="shared" si="45"/>
        <v>0</v>
      </c>
      <c r="N341" s="155">
        <v>0</v>
      </c>
      <c r="O341" s="155">
        <f t="shared" si="46"/>
        <v>0</v>
      </c>
      <c r="P341" s="155">
        <v>0</v>
      </c>
      <c r="Q341" s="155">
        <f t="shared" si="47"/>
        <v>0</v>
      </c>
      <c r="R341" s="156"/>
      <c r="S341" s="156" t="s">
        <v>165</v>
      </c>
      <c r="T341" s="156" t="s">
        <v>165</v>
      </c>
      <c r="U341" s="156">
        <v>0</v>
      </c>
      <c r="V341" s="156">
        <f t="shared" si="48"/>
        <v>0</v>
      </c>
      <c r="W341" s="156"/>
      <c r="X341" s="156" t="s">
        <v>669</v>
      </c>
      <c r="Y341" s="156" t="s">
        <v>167</v>
      </c>
      <c r="Z341" s="146"/>
      <c r="AA341" s="146"/>
      <c r="AB341" s="146"/>
      <c r="AC341" s="146"/>
      <c r="AD341" s="146"/>
      <c r="AE341" s="146"/>
      <c r="AF341" s="146"/>
      <c r="AG341" s="146" t="s">
        <v>670</v>
      </c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outlineLevel="1">
      <c r="A342" s="177">
        <v>195</v>
      </c>
      <c r="B342" s="178" t="s">
        <v>677</v>
      </c>
      <c r="C342" s="184" t="s">
        <v>678</v>
      </c>
      <c r="D342" s="179" t="s">
        <v>261</v>
      </c>
      <c r="E342" s="180">
        <v>9.2871500000000005</v>
      </c>
      <c r="F342" s="181"/>
      <c r="G342" s="182">
        <f t="shared" si="42"/>
        <v>0</v>
      </c>
      <c r="H342" s="157">
        <v>0</v>
      </c>
      <c r="I342" s="156">
        <f t="shared" si="43"/>
        <v>0</v>
      </c>
      <c r="J342" s="157">
        <v>614</v>
      </c>
      <c r="K342" s="156">
        <f t="shared" si="44"/>
        <v>5702.31</v>
      </c>
      <c r="L342" s="156">
        <v>21</v>
      </c>
      <c r="M342" s="156">
        <f t="shared" si="45"/>
        <v>0</v>
      </c>
      <c r="N342" s="155">
        <v>0</v>
      </c>
      <c r="O342" s="155">
        <f t="shared" si="46"/>
        <v>0</v>
      </c>
      <c r="P342" s="155">
        <v>0</v>
      </c>
      <c r="Q342" s="155">
        <f t="shared" si="47"/>
        <v>0</v>
      </c>
      <c r="R342" s="156"/>
      <c r="S342" s="156" t="s">
        <v>165</v>
      </c>
      <c r="T342" s="156" t="s">
        <v>165</v>
      </c>
      <c r="U342" s="156">
        <v>0</v>
      </c>
      <c r="V342" s="156">
        <f t="shared" si="48"/>
        <v>0</v>
      </c>
      <c r="W342" s="156"/>
      <c r="X342" s="156" t="s">
        <v>669</v>
      </c>
      <c r="Y342" s="156" t="s">
        <v>167</v>
      </c>
      <c r="Z342" s="146"/>
      <c r="AA342" s="146"/>
      <c r="AB342" s="146"/>
      <c r="AC342" s="146"/>
      <c r="AD342" s="146"/>
      <c r="AE342" s="146"/>
      <c r="AF342" s="146"/>
      <c r="AG342" s="146" t="s">
        <v>670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outlineLevel="1">
      <c r="A343" s="177">
        <v>196</v>
      </c>
      <c r="B343" s="178" t="s">
        <v>679</v>
      </c>
      <c r="C343" s="184" t="s">
        <v>680</v>
      </c>
      <c r="D343" s="179" t="s">
        <v>261</v>
      </c>
      <c r="E343" s="180">
        <v>9.2871500000000005</v>
      </c>
      <c r="F343" s="181"/>
      <c r="G343" s="182">
        <f t="shared" si="42"/>
        <v>0</v>
      </c>
      <c r="H343" s="157">
        <v>0</v>
      </c>
      <c r="I343" s="156">
        <f t="shared" si="43"/>
        <v>0</v>
      </c>
      <c r="J343" s="157">
        <v>417.5</v>
      </c>
      <c r="K343" s="156">
        <f t="shared" si="44"/>
        <v>3877.39</v>
      </c>
      <c r="L343" s="156">
        <v>21</v>
      </c>
      <c r="M343" s="156">
        <f t="shared" si="45"/>
        <v>0</v>
      </c>
      <c r="N343" s="155">
        <v>0</v>
      </c>
      <c r="O343" s="155">
        <f t="shared" si="46"/>
        <v>0</v>
      </c>
      <c r="P343" s="155">
        <v>0</v>
      </c>
      <c r="Q343" s="155">
        <f t="shared" si="47"/>
        <v>0</v>
      </c>
      <c r="R343" s="156"/>
      <c r="S343" s="156" t="s">
        <v>165</v>
      </c>
      <c r="T343" s="156" t="s">
        <v>165</v>
      </c>
      <c r="U343" s="156">
        <v>0.83199999999999996</v>
      </c>
      <c r="V343" s="156">
        <f t="shared" si="48"/>
        <v>7.73</v>
      </c>
      <c r="W343" s="156"/>
      <c r="X343" s="156" t="s">
        <v>669</v>
      </c>
      <c r="Y343" s="156" t="s">
        <v>167</v>
      </c>
      <c r="Z343" s="146"/>
      <c r="AA343" s="146"/>
      <c r="AB343" s="146"/>
      <c r="AC343" s="146"/>
      <c r="AD343" s="146"/>
      <c r="AE343" s="146"/>
      <c r="AF343" s="146"/>
      <c r="AG343" s="146" t="s">
        <v>670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outlineLevel="1">
      <c r="A344" s="177">
        <v>197</v>
      </c>
      <c r="B344" s="178" t="s">
        <v>681</v>
      </c>
      <c r="C344" s="184" t="s">
        <v>682</v>
      </c>
      <c r="D344" s="179" t="s">
        <v>261</v>
      </c>
      <c r="E344" s="180">
        <v>27.861440000000002</v>
      </c>
      <c r="F344" s="181"/>
      <c r="G344" s="182">
        <f t="shared" si="42"/>
        <v>0</v>
      </c>
      <c r="H344" s="157">
        <v>0</v>
      </c>
      <c r="I344" s="156">
        <f t="shared" si="43"/>
        <v>0</v>
      </c>
      <c r="J344" s="157">
        <v>181</v>
      </c>
      <c r="K344" s="156">
        <f t="shared" si="44"/>
        <v>5042.92</v>
      </c>
      <c r="L344" s="156">
        <v>21</v>
      </c>
      <c r="M344" s="156">
        <f t="shared" si="45"/>
        <v>0</v>
      </c>
      <c r="N344" s="155">
        <v>0</v>
      </c>
      <c r="O344" s="155">
        <f t="shared" si="46"/>
        <v>0</v>
      </c>
      <c r="P344" s="155">
        <v>0</v>
      </c>
      <c r="Q344" s="155">
        <f t="shared" si="47"/>
        <v>0</v>
      </c>
      <c r="R344" s="156"/>
      <c r="S344" s="156" t="s">
        <v>165</v>
      </c>
      <c r="T344" s="156" t="s">
        <v>165</v>
      </c>
      <c r="U344" s="156">
        <v>0.36</v>
      </c>
      <c r="V344" s="156">
        <f t="shared" si="48"/>
        <v>10.029999999999999</v>
      </c>
      <c r="W344" s="156"/>
      <c r="X344" s="156" t="s">
        <v>669</v>
      </c>
      <c r="Y344" s="156" t="s">
        <v>167</v>
      </c>
      <c r="Z344" s="146"/>
      <c r="AA344" s="146"/>
      <c r="AB344" s="146"/>
      <c r="AC344" s="146"/>
      <c r="AD344" s="146"/>
      <c r="AE344" s="146"/>
      <c r="AF344" s="146"/>
      <c r="AG344" s="146" t="s">
        <v>670</v>
      </c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>
      <c r="A345" s="164" t="s">
        <v>160</v>
      </c>
      <c r="B345" s="165" t="s">
        <v>132</v>
      </c>
      <c r="C345" s="183" t="s">
        <v>29</v>
      </c>
      <c r="D345" s="166"/>
      <c r="E345" s="167"/>
      <c r="F345" s="168"/>
      <c r="G345" s="169">
        <f>SUMIF(AG346:AG353,"&lt;&gt;NOR",G346:G353)</f>
        <v>0</v>
      </c>
      <c r="H345" s="163"/>
      <c r="I345" s="163">
        <f>SUM(I346:I353)</f>
        <v>5250</v>
      </c>
      <c r="J345" s="163"/>
      <c r="K345" s="163">
        <f>SUM(K346:K353)</f>
        <v>55000</v>
      </c>
      <c r="L345" s="163"/>
      <c r="M345" s="163">
        <f>SUM(M346:M353)</f>
        <v>0</v>
      </c>
      <c r="N345" s="162"/>
      <c r="O345" s="162">
        <f>SUM(O346:O353)</f>
        <v>0</v>
      </c>
      <c r="P345" s="162"/>
      <c r="Q345" s="162">
        <f>SUM(Q346:Q353)</f>
        <v>0</v>
      </c>
      <c r="R345" s="163"/>
      <c r="S345" s="163"/>
      <c r="T345" s="163"/>
      <c r="U345" s="163"/>
      <c r="V345" s="163">
        <f>SUM(V346:V353)</f>
        <v>0</v>
      </c>
      <c r="W345" s="163"/>
      <c r="X345" s="163"/>
      <c r="Y345" s="163"/>
      <c r="AG345" t="s">
        <v>161</v>
      </c>
    </row>
    <row r="346" spans="1:60" outlineLevel="1">
      <c r="A346" s="177">
        <v>198</v>
      </c>
      <c r="B346" s="178" t="s">
        <v>683</v>
      </c>
      <c r="C346" s="184" t="s">
        <v>684</v>
      </c>
      <c r="D346" s="179" t="s">
        <v>437</v>
      </c>
      <c r="E346" s="180">
        <v>1</v>
      </c>
      <c r="F346" s="181"/>
      <c r="G346" s="182">
        <f t="shared" ref="G346:G353" si="49">ROUND(E346*F346,2)</f>
        <v>0</v>
      </c>
      <c r="H346" s="157">
        <v>0</v>
      </c>
      <c r="I346" s="156">
        <f t="shared" ref="I346:I353" si="50">ROUND(E346*H346,2)</f>
        <v>0</v>
      </c>
      <c r="J346" s="157">
        <v>10000</v>
      </c>
      <c r="K346" s="156">
        <f t="shared" ref="K346:K353" si="51">ROUND(E346*J346,2)</f>
        <v>10000</v>
      </c>
      <c r="L346" s="156">
        <v>21</v>
      </c>
      <c r="M346" s="156">
        <f t="shared" ref="M346:M353" si="52">G346*(1+L346/100)</f>
        <v>0</v>
      </c>
      <c r="N346" s="155">
        <v>0</v>
      </c>
      <c r="O346" s="155">
        <f t="shared" ref="O346:O353" si="53">ROUND(E346*N346,2)</f>
        <v>0</v>
      </c>
      <c r="P346" s="155">
        <v>0</v>
      </c>
      <c r="Q346" s="155">
        <f t="shared" ref="Q346:Q353" si="54">ROUND(E346*P346,2)</f>
        <v>0</v>
      </c>
      <c r="R346" s="156"/>
      <c r="S346" s="156" t="s">
        <v>195</v>
      </c>
      <c r="T346" s="156" t="s">
        <v>303</v>
      </c>
      <c r="U346" s="156">
        <v>0</v>
      </c>
      <c r="V346" s="156">
        <f t="shared" ref="V346:V353" si="55">ROUND(E346*U346,2)</f>
        <v>0</v>
      </c>
      <c r="W346" s="156"/>
      <c r="X346" s="156" t="s">
        <v>166</v>
      </c>
      <c r="Y346" s="156" t="s">
        <v>167</v>
      </c>
      <c r="Z346" s="146"/>
      <c r="AA346" s="146"/>
      <c r="AB346" s="146"/>
      <c r="AC346" s="146"/>
      <c r="AD346" s="146"/>
      <c r="AE346" s="146"/>
      <c r="AF346" s="146"/>
      <c r="AG346" s="146" t="s">
        <v>168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outlineLevel="1">
      <c r="A347" s="177">
        <v>199</v>
      </c>
      <c r="B347" s="178" t="s">
        <v>685</v>
      </c>
      <c r="C347" s="184" t="s">
        <v>686</v>
      </c>
      <c r="D347" s="179" t="s">
        <v>437</v>
      </c>
      <c r="E347" s="180">
        <v>1</v>
      </c>
      <c r="F347" s="181"/>
      <c r="G347" s="182">
        <f t="shared" si="49"/>
        <v>0</v>
      </c>
      <c r="H347" s="157">
        <v>0</v>
      </c>
      <c r="I347" s="156">
        <f t="shared" si="50"/>
        <v>0</v>
      </c>
      <c r="J347" s="157">
        <v>10000</v>
      </c>
      <c r="K347" s="156">
        <f t="shared" si="51"/>
        <v>10000</v>
      </c>
      <c r="L347" s="156">
        <v>21</v>
      </c>
      <c r="M347" s="156">
        <f t="shared" si="52"/>
        <v>0</v>
      </c>
      <c r="N347" s="155">
        <v>0</v>
      </c>
      <c r="O347" s="155">
        <f t="shared" si="53"/>
        <v>0</v>
      </c>
      <c r="P347" s="155">
        <v>0</v>
      </c>
      <c r="Q347" s="155">
        <f t="shared" si="54"/>
        <v>0</v>
      </c>
      <c r="R347" s="156"/>
      <c r="S347" s="156" t="s">
        <v>195</v>
      </c>
      <c r="T347" s="156" t="s">
        <v>303</v>
      </c>
      <c r="U347" s="156">
        <v>0</v>
      </c>
      <c r="V347" s="156">
        <f t="shared" si="55"/>
        <v>0</v>
      </c>
      <c r="W347" s="156"/>
      <c r="X347" s="156" t="s">
        <v>166</v>
      </c>
      <c r="Y347" s="156" t="s">
        <v>167</v>
      </c>
      <c r="Z347" s="146"/>
      <c r="AA347" s="146"/>
      <c r="AB347" s="146"/>
      <c r="AC347" s="146"/>
      <c r="AD347" s="146"/>
      <c r="AE347" s="146"/>
      <c r="AF347" s="146"/>
      <c r="AG347" s="146" t="s">
        <v>168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1">
      <c r="A348" s="177">
        <v>200</v>
      </c>
      <c r="B348" s="178" t="s">
        <v>687</v>
      </c>
      <c r="C348" s="184" t="s">
        <v>688</v>
      </c>
      <c r="D348" s="179" t="s">
        <v>437</v>
      </c>
      <c r="E348" s="180">
        <v>1</v>
      </c>
      <c r="F348" s="181"/>
      <c r="G348" s="182">
        <f t="shared" si="49"/>
        <v>0</v>
      </c>
      <c r="H348" s="157">
        <v>0</v>
      </c>
      <c r="I348" s="156">
        <f t="shared" si="50"/>
        <v>0</v>
      </c>
      <c r="J348" s="157">
        <v>10000</v>
      </c>
      <c r="K348" s="156">
        <f t="shared" si="51"/>
        <v>10000</v>
      </c>
      <c r="L348" s="156">
        <v>21</v>
      </c>
      <c r="M348" s="156">
        <f t="shared" si="52"/>
        <v>0</v>
      </c>
      <c r="N348" s="155">
        <v>0</v>
      </c>
      <c r="O348" s="155">
        <f t="shared" si="53"/>
        <v>0</v>
      </c>
      <c r="P348" s="155">
        <v>0</v>
      </c>
      <c r="Q348" s="155">
        <f t="shared" si="54"/>
        <v>0</v>
      </c>
      <c r="R348" s="156"/>
      <c r="S348" s="156" t="s">
        <v>195</v>
      </c>
      <c r="T348" s="156" t="s">
        <v>303</v>
      </c>
      <c r="U348" s="156">
        <v>0</v>
      </c>
      <c r="V348" s="156">
        <f t="shared" si="55"/>
        <v>0</v>
      </c>
      <c r="W348" s="156"/>
      <c r="X348" s="156" t="s">
        <v>166</v>
      </c>
      <c r="Y348" s="156" t="s">
        <v>167</v>
      </c>
      <c r="Z348" s="146"/>
      <c r="AA348" s="146"/>
      <c r="AB348" s="146"/>
      <c r="AC348" s="146"/>
      <c r="AD348" s="146"/>
      <c r="AE348" s="146"/>
      <c r="AF348" s="146"/>
      <c r="AG348" s="146" t="s">
        <v>168</v>
      </c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1">
      <c r="A349" s="177">
        <v>201</v>
      </c>
      <c r="B349" s="178" t="s">
        <v>689</v>
      </c>
      <c r="C349" s="184" t="s">
        <v>690</v>
      </c>
      <c r="D349" s="179" t="s">
        <v>437</v>
      </c>
      <c r="E349" s="180">
        <v>1</v>
      </c>
      <c r="F349" s="181"/>
      <c r="G349" s="182">
        <f t="shared" si="49"/>
        <v>0</v>
      </c>
      <c r="H349" s="157">
        <v>0</v>
      </c>
      <c r="I349" s="156">
        <f t="shared" si="50"/>
        <v>0</v>
      </c>
      <c r="J349" s="157">
        <v>10000</v>
      </c>
      <c r="K349" s="156">
        <f t="shared" si="51"/>
        <v>10000</v>
      </c>
      <c r="L349" s="156">
        <v>21</v>
      </c>
      <c r="M349" s="156">
        <f t="shared" si="52"/>
        <v>0</v>
      </c>
      <c r="N349" s="155">
        <v>0</v>
      </c>
      <c r="O349" s="155">
        <f t="shared" si="53"/>
        <v>0</v>
      </c>
      <c r="P349" s="155">
        <v>0</v>
      </c>
      <c r="Q349" s="155">
        <f t="shared" si="54"/>
        <v>0</v>
      </c>
      <c r="R349" s="156"/>
      <c r="S349" s="156" t="s">
        <v>195</v>
      </c>
      <c r="T349" s="156" t="s">
        <v>303</v>
      </c>
      <c r="U349" s="156">
        <v>0</v>
      </c>
      <c r="V349" s="156">
        <f t="shared" si="55"/>
        <v>0</v>
      </c>
      <c r="W349" s="156"/>
      <c r="X349" s="156" t="s">
        <v>166</v>
      </c>
      <c r="Y349" s="156" t="s">
        <v>167</v>
      </c>
      <c r="Z349" s="146"/>
      <c r="AA349" s="146"/>
      <c r="AB349" s="146"/>
      <c r="AC349" s="146"/>
      <c r="AD349" s="146"/>
      <c r="AE349" s="146"/>
      <c r="AF349" s="146"/>
      <c r="AG349" s="146" t="s">
        <v>168</v>
      </c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1">
      <c r="A350" s="177">
        <v>202</v>
      </c>
      <c r="B350" s="178" t="s">
        <v>691</v>
      </c>
      <c r="C350" s="184" t="s">
        <v>692</v>
      </c>
      <c r="D350" s="179" t="s">
        <v>437</v>
      </c>
      <c r="E350" s="180">
        <v>1</v>
      </c>
      <c r="F350" s="181"/>
      <c r="G350" s="182">
        <f t="shared" si="49"/>
        <v>0</v>
      </c>
      <c r="H350" s="157">
        <v>0</v>
      </c>
      <c r="I350" s="156">
        <f t="shared" si="50"/>
        <v>0</v>
      </c>
      <c r="J350" s="157">
        <v>5000</v>
      </c>
      <c r="K350" s="156">
        <f t="shared" si="51"/>
        <v>5000</v>
      </c>
      <c r="L350" s="156">
        <v>21</v>
      </c>
      <c r="M350" s="156">
        <f t="shared" si="52"/>
        <v>0</v>
      </c>
      <c r="N350" s="155">
        <v>0</v>
      </c>
      <c r="O350" s="155">
        <f t="shared" si="53"/>
        <v>0</v>
      </c>
      <c r="P350" s="155">
        <v>0</v>
      </c>
      <c r="Q350" s="155">
        <f t="shared" si="54"/>
        <v>0</v>
      </c>
      <c r="R350" s="156"/>
      <c r="S350" s="156" t="s">
        <v>195</v>
      </c>
      <c r="T350" s="156" t="s">
        <v>303</v>
      </c>
      <c r="U350" s="156">
        <v>0</v>
      </c>
      <c r="V350" s="156">
        <f t="shared" si="55"/>
        <v>0</v>
      </c>
      <c r="W350" s="156"/>
      <c r="X350" s="156" t="s">
        <v>166</v>
      </c>
      <c r="Y350" s="156" t="s">
        <v>167</v>
      </c>
      <c r="Z350" s="146"/>
      <c r="AA350" s="146"/>
      <c r="AB350" s="146"/>
      <c r="AC350" s="146"/>
      <c r="AD350" s="146"/>
      <c r="AE350" s="146"/>
      <c r="AF350" s="146"/>
      <c r="AG350" s="146" t="s">
        <v>168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>
      <c r="A351" s="177">
        <v>203</v>
      </c>
      <c r="B351" s="178" t="s">
        <v>693</v>
      </c>
      <c r="C351" s="184" t="s">
        <v>694</v>
      </c>
      <c r="D351" s="179" t="s">
        <v>437</v>
      </c>
      <c r="E351" s="180">
        <v>1</v>
      </c>
      <c r="F351" s="181"/>
      <c r="G351" s="182">
        <f t="shared" si="49"/>
        <v>0</v>
      </c>
      <c r="H351" s="157">
        <v>0</v>
      </c>
      <c r="I351" s="156">
        <f t="shared" si="50"/>
        <v>0</v>
      </c>
      <c r="J351" s="157">
        <v>5000</v>
      </c>
      <c r="K351" s="156">
        <f t="shared" si="51"/>
        <v>5000</v>
      </c>
      <c r="L351" s="156">
        <v>21</v>
      </c>
      <c r="M351" s="156">
        <f t="shared" si="52"/>
        <v>0</v>
      </c>
      <c r="N351" s="155">
        <v>0</v>
      </c>
      <c r="O351" s="155">
        <f t="shared" si="53"/>
        <v>0</v>
      </c>
      <c r="P351" s="155">
        <v>0</v>
      </c>
      <c r="Q351" s="155">
        <f t="shared" si="54"/>
        <v>0</v>
      </c>
      <c r="R351" s="156"/>
      <c r="S351" s="156" t="s">
        <v>195</v>
      </c>
      <c r="T351" s="156" t="s">
        <v>303</v>
      </c>
      <c r="U351" s="156">
        <v>0</v>
      </c>
      <c r="V351" s="156">
        <f t="shared" si="55"/>
        <v>0</v>
      </c>
      <c r="W351" s="156"/>
      <c r="X351" s="156" t="s">
        <v>166</v>
      </c>
      <c r="Y351" s="156" t="s">
        <v>167</v>
      </c>
      <c r="Z351" s="146"/>
      <c r="AA351" s="146"/>
      <c r="AB351" s="146"/>
      <c r="AC351" s="146"/>
      <c r="AD351" s="146"/>
      <c r="AE351" s="146"/>
      <c r="AF351" s="146"/>
      <c r="AG351" s="146" t="s">
        <v>168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1">
      <c r="A352" s="177">
        <v>204</v>
      </c>
      <c r="B352" s="178" t="s">
        <v>695</v>
      </c>
      <c r="C352" s="184" t="s">
        <v>696</v>
      </c>
      <c r="D352" s="179" t="s">
        <v>697</v>
      </c>
      <c r="E352" s="180">
        <v>15</v>
      </c>
      <c r="F352" s="181"/>
      <c r="G352" s="182">
        <f t="shared" si="49"/>
        <v>0</v>
      </c>
      <c r="H352" s="157">
        <v>350</v>
      </c>
      <c r="I352" s="156">
        <f t="shared" si="50"/>
        <v>5250</v>
      </c>
      <c r="J352" s="157">
        <v>0</v>
      </c>
      <c r="K352" s="156">
        <f t="shared" si="51"/>
        <v>0</v>
      </c>
      <c r="L352" s="156">
        <v>21</v>
      </c>
      <c r="M352" s="156">
        <f t="shared" si="52"/>
        <v>0</v>
      </c>
      <c r="N352" s="155">
        <v>0</v>
      </c>
      <c r="O352" s="155">
        <f t="shared" si="53"/>
        <v>0</v>
      </c>
      <c r="P352" s="155">
        <v>0</v>
      </c>
      <c r="Q352" s="155">
        <f t="shared" si="54"/>
        <v>0</v>
      </c>
      <c r="R352" s="156"/>
      <c r="S352" s="156" t="s">
        <v>195</v>
      </c>
      <c r="T352" s="156" t="s">
        <v>303</v>
      </c>
      <c r="U352" s="156">
        <v>0</v>
      </c>
      <c r="V352" s="156">
        <f t="shared" si="55"/>
        <v>0</v>
      </c>
      <c r="W352" s="156"/>
      <c r="X352" s="156" t="s">
        <v>333</v>
      </c>
      <c r="Y352" s="156" t="s">
        <v>167</v>
      </c>
      <c r="Z352" s="146"/>
      <c r="AA352" s="146"/>
      <c r="AB352" s="146"/>
      <c r="AC352" s="146"/>
      <c r="AD352" s="146"/>
      <c r="AE352" s="146"/>
      <c r="AF352" s="146"/>
      <c r="AG352" s="146" t="s">
        <v>698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1">
      <c r="A353" s="171">
        <v>205</v>
      </c>
      <c r="B353" s="172" t="s">
        <v>699</v>
      </c>
      <c r="C353" s="185" t="s">
        <v>700</v>
      </c>
      <c r="D353" s="173" t="s">
        <v>701</v>
      </c>
      <c r="E353" s="174">
        <v>1</v>
      </c>
      <c r="F353" s="175"/>
      <c r="G353" s="176">
        <f t="shared" si="49"/>
        <v>0</v>
      </c>
      <c r="H353" s="157">
        <v>0</v>
      </c>
      <c r="I353" s="156">
        <f t="shared" si="50"/>
        <v>0</v>
      </c>
      <c r="J353" s="157">
        <v>5000</v>
      </c>
      <c r="K353" s="156">
        <f t="shared" si="51"/>
        <v>5000</v>
      </c>
      <c r="L353" s="156">
        <v>21</v>
      </c>
      <c r="M353" s="156">
        <f t="shared" si="52"/>
        <v>0</v>
      </c>
      <c r="N353" s="155">
        <v>0</v>
      </c>
      <c r="O353" s="155">
        <f t="shared" si="53"/>
        <v>0</v>
      </c>
      <c r="P353" s="155">
        <v>0</v>
      </c>
      <c r="Q353" s="155">
        <f t="shared" si="54"/>
        <v>0</v>
      </c>
      <c r="R353" s="156"/>
      <c r="S353" s="156" t="s">
        <v>195</v>
      </c>
      <c r="T353" s="156" t="s">
        <v>303</v>
      </c>
      <c r="U353" s="156">
        <v>0</v>
      </c>
      <c r="V353" s="156">
        <f t="shared" si="55"/>
        <v>0</v>
      </c>
      <c r="W353" s="156"/>
      <c r="X353" s="156" t="s">
        <v>702</v>
      </c>
      <c r="Y353" s="156" t="s">
        <v>167</v>
      </c>
      <c r="Z353" s="146"/>
      <c r="AA353" s="146"/>
      <c r="AB353" s="146"/>
      <c r="AC353" s="146"/>
      <c r="AD353" s="146"/>
      <c r="AE353" s="146"/>
      <c r="AF353" s="146"/>
      <c r="AG353" s="146" t="s">
        <v>703</v>
      </c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>
      <c r="A354" s="3"/>
      <c r="B354" s="4"/>
      <c r="C354" s="189"/>
      <c r="D354" s="6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AE354">
        <v>12</v>
      </c>
      <c r="AF354">
        <v>21</v>
      </c>
      <c r="AG354" t="s">
        <v>146</v>
      </c>
    </row>
    <row r="355" spans="1:60">
      <c r="A355" s="149"/>
      <c r="B355" s="150" t="s">
        <v>31</v>
      </c>
      <c r="C355" s="190"/>
      <c r="D355" s="151"/>
      <c r="E355" s="152"/>
      <c r="F355" s="152"/>
      <c r="G355" s="170">
        <f>G8+G17+G19+G24+G66+G82+G85+G88+G93+G117+G122+G126+G129+G141+G154+G156+G174+G198+G223+G226+G235+G238+G249+G253+G264+G277+G298+G315+G317+G327+G332+G336+G345</f>
        <v>0</v>
      </c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AE355">
        <f>SUMIF(L7:L353,AE354,G7:G353)</f>
        <v>0</v>
      </c>
      <c r="AF355">
        <f>SUMIF(L7:L353,AF354,G7:G353)</f>
        <v>0</v>
      </c>
      <c r="AG355" t="s">
        <v>704</v>
      </c>
    </row>
    <row r="356" spans="1:60">
      <c r="A356" s="3"/>
      <c r="B356" s="4"/>
      <c r="C356" s="189"/>
      <c r="D356" s="6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60">
      <c r="A357" s="3"/>
      <c r="B357" s="4"/>
      <c r="C357" s="189"/>
      <c r="D357" s="6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60">
      <c r="A358" s="255" t="s">
        <v>705</v>
      </c>
      <c r="B358" s="255"/>
      <c r="C358" s="256"/>
      <c r="D358" s="6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60">
      <c r="A359" s="257"/>
      <c r="B359" s="258"/>
      <c r="C359" s="259"/>
      <c r="D359" s="258"/>
      <c r="E359" s="258"/>
      <c r="F359" s="258"/>
      <c r="G359" s="260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AG359" t="s">
        <v>706</v>
      </c>
    </row>
    <row r="360" spans="1:60">
      <c r="A360" s="261"/>
      <c r="B360" s="262"/>
      <c r="C360" s="263"/>
      <c r="D360" s="262"/>
      <c r="E360" s="262"/>
      <c r="F360" s="262"/>
      <c r="G360" s="264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60">
      <c r="A361" s="261"/>
      <c r="B361" s="262"/>
      <c r="C361" s="263"/>
      <c r="D361" s="262"/>
      <c r="E361" s="262"/>
      <c r="F361" s="262"/>
      <c r="G361" s="264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</row>
    <row r="362" spans="1:60">
      <c r="A362" s="261"/>
      <c r="B362" s="262"/>
      <c r="C362" s="263"/>
      <c r="D362" s="262"/>
      <c r="E362" s="262"/>
      <c r="F362" s="262"/>
      <c r="G362" s="264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</row>
    <row r="363" spans="1:60">
      <c r="A363" s="265"/>
      <c r="B363" s="266"/>
      <c r="C363" s="267"/>
      <c r="D363" s="266"/>
      <c r="E363" s="266"/>
      <c r="F363" s="266"/>
      <c r="G363" s="268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</row>
    <row r="364" spans="1:60">
      <c r="A364" s="3"/>
      <c r="B364" s="4"/>
      <c r="C364" s="189"/>
      <c r="D364" s="6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</row>
    <row r="365" spans="1:60">
      <c r="C365" s="191"/>
      <c r="D365" s="10"/>
      <c r="AG365" t="s">
        <v>707</v>
      </c>
    </row>
    <row r="366" spans="1:60">
      <c r="D366" s="10"/>
    </row>
    <row r="367" spans="1:60">
      <c r="D367" s="10"/>
    </row>
    <row r="368" spans="1:60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359:G363"/>
    <mergeCell ref="A1:G1"/>
    <mergeCell ref="C2:G2"/>
    <mergeCell ref="C3:G3"/>
    <mergeCell ref="C4:G4"/>
    <mergeCell ref="A358:C35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FF910-685E-4854-B2EE-7BDE977988A2}">
  <sheetPr>
    <outlinePr summaryBelow="0"/>
  </sheetPr>
  <dimension ref="A1:BH5000"/>
  <sheetViews>
    <sheetView workbookViewId="0">
      <pane ySplit="7" topLeftCell="A98" activePane="bottomLeft" state="frozen"/>
      <selection pane="bottomLeft" activeCell="F9" sqref="F9:F127"/>
    </sheetView>
  </sheetViews>
  <sheetFormatPr defaultRowHeight="13.2" outlineLevelRow="3"/>
  <cols>
    <col min="1" max="1" width="3.44140625" customWidth="1"/>
    <col min="2" max="2" width="12.6640625" style="120" customWidth="1"/>
    <col min="3" max="3" width="38.33203125" style="12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248" t="s">
        <v>7</v>
      </c>
      <c r="B1" s="248"/>
      <c r="C1" s="248"/>
      <c r="D1" s="248"/>
      <c r="E1" s="248"/>
      <c r="F1" s="248"/>
      <c r="G1" s="248"/>
      <c r="AG1" t="s">
        <v>134</v>
      </c>
    </row>
    <row r="2" spans="1:60" ht="25.05" customHeight="1">
      <c r="A2" s="50" t="s">
        <v>8</v>
      </c>
      <c r="B2" s="49" t="s">
        <v>43</v>
      </c>
      <c r="C2" s="249" t="s">
        <v>44</v>
      </c>
      <c r="D2" s="250"/>
      <c r="E2" s="250"/>
      <c r="F2" s="250"/>
      <c r="G2" s="251"/>
      <c r="AG2" t="s">
        <v>135</v>
      </c>
    </row>
    <row r="3" spans="1:60" ht="25.05" customHeight="1">
      <c r="A3" s="50" t="s">
        <v>9</v>
      </c>
      <c r="B3" s="49" t="s">
        <v>46</v>
      </c>
      <c r="C3" s="249" t="s">
        <v>47</v>
      </c>
      <c r="D3" s="250"/>
      <c r="E3" s="250"/>
      <c r="F3" s="250"/>
      <c r="G3" s="251"/>
      <c r="AC3" s="120" t="s">
        <v>135</v>
      </c>
      <c r="AG3" t="s">
        <v>136</v>
      </c>
    </row>
    <row r="4" spans="1:60" ht="25.05" customHeight="1">
      <c r="A4" s="139" t="s">
        <v>10</v>
      </c>
      <c r="B4" s="140" t="s">
        <v>50</v>
      </c>
      <c r="C4" s="252" t="s">
        <v>51</v>
      </c>
      <c r="D4" s="253"/>
      <c r="E4" s="253"/>
      <c r="F4" s="253"/>
      <c r="G4" s="254"/>
      <c r="AG4" t="s">
        <v>137</v>
      </c>
    </row>
    <row r="5" spans="1:60">
      <c r="D5" s="10"/>
    </row>
    <row r="6" spans="1:60" ht="39.6">
      <c r="A6" s="142" t="s">
        <v>138</v>
      </c>
      <c r="B6" s="144" t="s">
        <v>139</v>
      </c>
      <c r="C6" s="144" t="s">
        <v>140</v>
      </c>
      <c r="D6" s="143" t="s">
        <v>141</v>
      </c>
      <c r="E6" s="142" t="s">
        <v>142</v>
      </c>
      <c r="F6" s="141" t="s">
        <v>143</v>
      </c>
      <c r="G6" s="142" t="s">
        <v>31</v>
      </c>
      <c r="H6" s="145" t="s">
        <v>32</v>
      </c>
      <c r="I6" s="145" t="s">
        <v>144</v>
      </c>
      <c r="J6" s="145" t="s">
        <v>33</v>
      </c>
      <c r="K6" s="145" t="s">
        <v>145</v>
      </c>
      <c r="L6" s="145" t="s">
        <v>146</v>
      </c>
      <c r="M6" s="145" t="s">
        <v>147</v>
      </c>
      <c r="N6" s="145" t="s">
        <v>148</v>
      </c>
      <c r="O6" s="145" t="s">
        <v>149</v>
      </c>
      <c r="P6" s="145" t="s">
        <v>150</v>
      </c>
      <c r="Q6" s="145" t="s">
        <v>151</v>
      </c>
      <c r="R6" s="145" t="s">
        <v>152</v>
      </c>
      <c r="S6" s="145" t="s">
        <v>153</v>
      </c>
      <c r="T6" s="145" t="s">
        <v>154</v>
      </c>
      <c r="U6" s="145" t="s">
        <v>155</v>
      </c>
      <c r="V6" s="145" t="s">
        <v>156</v>
      </c>
      <c r="W6" s="145" t="s">
        <v>157</v>
      </c>
      <c r="X6" s="145" t="s">
        <v>158</v>
      </c>
      <c r="Y6" s="145" t="s">
        <v>159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>
      <c r="A8" s="164" t="s">
        <v>160</v>
      </c>
      <c r="B8" s="165" t="s">
        <v>63</v>
      </c>
      <c r="C8" s="183" t="s">
        <v>64</v>
      </c>
      <c r="D8" s="166"/>
      <c r="E8" s="167"/>
      <c r="F8" s="168"/>
      <c r="G8" s="169">
        <f>SUMIF(AG9:AG11,"&lt;&gt;NOR",G9:G11)</f>
        <v>0</v>
      </c>
      <c r="H8" s="163"/>
      <c r="I8" s="163">
        <f>SUM(I9:I11)</f>
        <v>4831.37</v>
      </c>
      <c r="J8" s="163"/>
      <c r="K8" s="163">
        <f>SUM(K9:K11)</f>
        <v>2236.64</v>
      </c>
      <c r="L8" s="163"/>
      <c r="M8" s="163">
        <f>SUM(M9:M11)</f>
        <v>0</v>
      </c>
      <c r="N8" s="162"/>
      <c r="O8" s="162">
        <f>SUM(O9:O11)</f>
        <v>1.17</v>
      </c>
      <c r="P8" s="162"/>
      <c r="Q8" s="162">
        <f>SUM(Q9:Q11)</f>
        <v>0</v>
      </c>
      <c r="R8" s="163"/>
      <c r="S8" s="163"/>
      <c r="T8" s="163"/>
      <c r="U8" s="163"/>
      <c r="V8" s="163">
        <f>SUM(V9:V11)</f>
        <v>4.29</v>
      </c>
      <c r="W8" s="163"/>
      <c r="X8" s="163"/>
      <c r="Y8" s="163"/>
      <c r="AG8" t="s">
        <v>161</v>
      </c>
    </row>
    <row r="9" spans="1:60" outlineLevel="1">
      <c r="A9" s="177">
        <v>1</v>
      </c>
      <c r="B9" s="178" t="s">
        <v>708</v>
      </c>
      <c r="C9" s="184" t="s">
        <v>709</v>
      </c>
      <c r="D9" s="179" t="s">
        <v>164</v>
      </c>
      <c r="E9" s="180">
        <v>4</v>
      </c>
      <c r="F9" s="181"/>
      <c r="G9" s="182">
        <f>ROUND(E9*F9,2)</f>
        <v>0</v>
      </c>
      <c r="H9" s="157">
        <v>49.78</v>
      </c>
      <c r="I9" s="156">
        <f>ROUND(E9*H9,2)</f>
        <v>199.12</v>
      </c>
      <c r="J9" s="157">
        <v>84.72</v>
      </c>
      <c r="K9" s="156">
        <f>ROUND(E9*J9,2)</f>
        <v>338.88</v>
      </c>
      <c r="L9" s="156">
        <v>21</v>
      </c>
      <c r="M9" s="156">
        <f>G9*(1+L9/100)</f>
        <v>0</v>
      </c>
      <c r="N9" s="155">
        <v>1.4489999999999999E-2</v>
      </c>
      <c r="O9" s="155">
        <f>ROUND(E9*N9,2)</f>
        <v>0.06</v>
      </c>
      <c r="P9" s="155">
        <v>0</v>
      </c>
      <c r="Q9" s="155">
        <f>ROUND(E9*P9,2)</f>
        <v>0</v>
      </c>
      <c r="R9" s="156"/>
      <c r="S9" s="156" t="s">
        <v>165</v>
      </c>
      <c r="T9" s="156" t="s">
        <v>497</v>
      </c>
      <c r="U9" s="156">
        <v>0.16</v>
      </c>
      <c r="V9" s="156">
        <f>ROUND(E9*U9,2)</f>
        <v>0.64</v>
      </c>
      <c r="W9" s="156"/>
      <c r="X9" s="156" t="s">
        <v>166</v>
      </c>
      <c r="Y9" s="156" t="s">
        <v>167</v>
      </c>
      <c r="Z9" s="146"/>
      <c r="AA9" s="146"/>
      <c r="AB9" s="146"/>
      <c r="AC9" s="146"/>
      <c r="AD9" s="146"/>
      <c r="AE9" s="146"/>
      <c r="AF9" s="146"/>
      <c r="AG9" s="146" t="s">
        <v>168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77">
        <v>2</v>
      </c>
      <c r="B10" s="178" t="s">
        <v>710</v>
      </c>
      <c r="C10" s="184" t="s">
        <v>711</v>
      </c>
      <c r="D10" s="179" t="s">
        <v>164</v>
      </c>
      <c r="E10" s="180">
        <v>5</v>
      </c>
      <c r="F10" s="181"/>
      <c r="G10" s="182">
        <f>ROUND(E10*F10,2)</f>
        <v>0</v>
      </c>
      <c r="H10" s="157">
        <v>136.01</v>
      </c>
      <c r="I10" s="156">
        <f>ROUND(E10*H10,2)</f>
        <v>680.05</v>
      </c>
      <c r="J10" s="157">
        <v>113.99</v>
      </c>
      <c r="K10" s="156">
        <f>ROUND(E10*J10,2)</f>
        <v>569.95000000000005</v>
      </c>
      <c r="L10" s="156">
        <v>21</v>
      </c>
      <c r="M10" s="156">
        <f>G10*(1+L10/100)</f>
        <v>0</v>
      </c>
      <c r="N10" s="155">
        <v>5.3749999999999999E-2</v>
      </c>
      <c r="O10" s="155">
        <f>ROUND(E10*N10,2)</f>
        <v>0.27</v>
      </c>
      <c r="P10" s="155">
        <v>0</v>
      </c>
      <c r="Q10" s="155">
        <f>ROUND(E10*P10,2)</f>
        <v>0</v>
      </c>
      <c r="R10" s="156"/>
      <c r="S10" s="156" t="s">
        <v>165</v>
      </c>
      <c r="T10" s="156" t="s">
        <v>712</v>
      </c>
      <c r="U10" s="156">
        <v>0.23100000000000001</v>
      </c>
      <c r="V10" s="156">
        <f>ROUND(E10*U10,2)</f>
        <v>1.1599999999999999</v>
      </c>
      <c r="W10" s="156"/>
      <c r="X10" s="156" t="s">
        <v>166</v>
      </c>
      <c r="Y10" s="156" t="s">
        <v>167</v>
      </c>
      <c r="Z10" s="146"/>
      <c r="AA10" s="146"/>
      <c r="AB10" s="146"/>
      <c r="AC10" s="146"/>
      <c r="AD10" s="146"/>
      <c r="AE10" s="146"/>
      <c r="AF10" s="146"/>
      <c r="AG10" s="146" t="s">
        <v>168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77">
        <v>3</v>
      </c>
      <c r="B11" s="178" t="s">
        <v>169</v>
      </c>
      <c r="C11" s="184" t="s">
        <v>713</v>
      </c>
      <c r="D11" s="179" t="s">
        <v>171</v>
      </c>
      <c r="E11" s="180">
        <v>0.5</v>
      </c>
      <c r="F11" s="181"/>
      <c r="G11" s="182">
        <f>ROUND(E11*F11,2)</f>
        <v>0</v>
      </c>
      <c r="H11" s="157">
        <v>7904.39</v>
      </c>
      <c r="I11" s="156">
        <f>ROUND(E11*H11,2)</f>
        <v>3952.2</v>
      </c>
      <c r="J11" s="157">
        <v>2655.61</v>
      </c>
      <c r="K11" s="156">
        <f>ROUND(E11*J11,2)</f>
        <v>1327.81</v>
      </c>
      <c r="L11" s="156">
        <v>21</v>
      </c>
      <c r="M11" s="156">
        <f>G11*(1+L11/100)</f>
        <v>0</v>
      </c>
      <c r="N11" s="155">
        <v>1.6854</v>
      </c>
      <c r="O11" s="155">
        <f>ROUND(E11*N11,2)</f>
        <v>0.84</v>
      </c>
      <c r="P11" s="155">
        <v>0</v>
      </c>
      <c r="Q11" s="155">
        <f>ROUND(E11*P11,2)</f>
        <v>0</v>
      </c>
      <c r="R11" s="156"/>
      <c r="S11" s="156" t="s">
        <v>165</v>
      </c>
      <c r="T11" s="156" t="s">
        <v>712</v>
      </c>
      <c r="U11" s="156">
        <v>4.9835000000000003</v>
      </c>
      <c r="V11" s="156">
        <f>ROUND(E11*U11,2)</f>
        <v>2.4900000000000002</v>
      </c>
      <c r="W11" s="156"/>
      <c r="X11" s="156" t="s">
        <v>166</v>
      </c>
      <c r="Y11" s="156" t="s">
        <v>167</v>
      </c>
      <c r="Z11" s="146"/>
      <c r="AA11" s="146"/>
      <c r="AB11" s="146"/>
      <c r="AC11" s="146"/>
      <c r="AD11" s="146"/>
      <c r="AE11" s="146"/>
      <c r="AF11" s="146"/>
      <c r="AG11" s="146" t="s">
        <v>168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>
      <c r="A12" s="164" t="s">
        <v>160</v>
      </c>
      <c r="B12" s="165" t="s">
        <v>65</v>
      </c>
      <c r="C12" s="183" t="s">
        <v>66</v>
      </c>
      <c r="D12" s="166"/>
      <c r="E12" s="167"/>
      <c r="F12" s="168"/>
      <c r="G12" s="169">
        <f>SUMIF(AG13:AG14,"&lt;&gt;NOR",G13:G14)</f>
        <v>0</v>
      </c>
      <c r="H12" s="163"/>
      <c r="I12" s="163">
        <f>SUM(I13:I14)</f>
        <v>8738.42</v>
      </c>
      <c r="J12" s="163"/>
      <c r="K12" s="163">
        <f>SUM(K13:K14)</f>
        <v>8294.5300000000007</v>
      </c>
      <c r="L12" s="163"/>
      <c r="M12" s="163">
        <f>SUM(M13:M14)</f>
        <v>0</v>
      </c>
      <c r="N12" s="162"/>
      <c r="O12" s="162">
        <f>SUM(O13:O14)</f>
        <v>0.25</v>
      </c>
      <c r="P12" s="162"/>
      <c r="Q12" s="162">
        <f>SUM(Q13:Q14)</f>
        <v>0</v>
      </c>
      <c r="R12" s="163"/>
      <c r="S12" s="163"/>
      <c r="T12" s="163"/>
      <c r="U12" s="163"/>
      <c r="V12" s="163">
        <f>SUM(V13:V14)</f>
        <v>13.32</v>
      </c>
      <c r="W12" s="163"/>
      <c r="X12" s="163"/>
      <c r="Y12" s="163"/>
      <c r="AG12" t="s">
        <v>161</v>
      </c>
    </row>
    <row r="13" spans="1:60" outlineLevel="1">
      <c r="A13" s="171">
        <v>4</v>
      </c>
      <c r="B13" s="172" t="s">
        <v>714</v>
      </c>
      <c r="C13" s="185" t="s">
        <v>715</v>
      </c>
      <c r="D13" s="173" t="s">
        <v>174</v>
      </c>
      <c r="E13" s="174">
        <v>16.649999999999999</v>
      </c>
      <c r="F13" s="175"/>
      <c r="G13" s="176">
        <f>ROUND(E13*F13,2)</f>
        <v>0</v>
      </c>
      <c r="H13" s="157">
        <v>524.83000000000004</v>
      </c>
      <c r="I13" s="156">
        <f>ROUND(E13*H13,2)</f>
        <v>8738.42</v>
      </c>
      <c r="J13" s="157">
        <v>498.17</v>
      </c>
      <c r="K13" s="156">
        <f>ROUND(E13*J13,2)</f>
        <v>8294.5300000000007</v>
      </c>
      <c r="L13" s="156">
        <v>21</v>
      </c>
      <c r="M13" s="156">
        <f>G13*(1+L13/100)</f>
        <v>0</v>
      </c>
      <c r="N13" s="155">
        <v>1.525E-2</v>
      </c>
      <c r="O13" s="155">
        <f>ROUND(E13*N13,2)</f>
        <v>0.25</v>
      </c>
      <c r="P13" s="155">
        <v>0</v>
      </c>
      <c r="Q13" s="155">
        <f>ROUND(E13*P13,2)</f>
        <v>0</v>
      </c>
      <c r="R13" s="156"/>
      <c r="S13" s="156" t="s">
        <v>165</v>
      </c>
      <c r="T13" s="156" t="s">
        <v>497</v>
      </c>
      <c r="U13" s="156">
        <v>0.8</v>
      </c>
      <c r="V13" s="156">
        <f>ROUND(E13*U13,2)</f>
        <v>13.32</v>
      </c>
      <c r="W13" s="156"/>
      <c r="X13" s="156" t="s">
        <v>166</v>
      </c>
      <c r="Y13" s="156" t="s">
        <v>167</v>
      </c>
      <c r="Z13" s="146"/>
      <c r="AA13" s="146"/>
      <c r="AB13" s="146"/>
      <c r="AC13" s="146"/>
      <c r="AD13" s="146"/>
      <c r="AE13" s="146"/>
      <c r="AF13" s="146"/>
      <c r="AG13" s="146" t="s">
        <v>168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>
      <c r="A14" s="153"/>
      <c r="B14" s="154"/>
      <c r="C14" s="186" t="s">
        <v>716</v>
      </c>
      <c r="D14" s="158"/>
      <c r="E14" s="159">
        <v>16.649999999999999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176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>
      <c r="A15" s="164" t="s">
        <v>160</v>
      </c>
      <c r="B15" s="165" t="s">
        <v>71</v>
      </c>
      <c r="C15" s="183" t="s">
        <v>72</v>
      </c>
      <c r="D15" s="166"/>
      <c r="E15" s="167"/>
      <c r="F15" s="168"/>
      <c r="G15" s="169">
        <f>SUMIF(AG16:AG52,"&lt;&gt;NOR",G16:G52)</f>
        <v>0</v>
      </c>
      <c r="H15" s="163"/>
      <c r="I15" s="163">
        <f>SUM(I16:I52)</f>
        <v>13170.75</v>
      </c>
      <c r="J15" s="163"/>
      <c r="K15" s="163">
        <f>SUM(K16:K52)</f>
        <v>50444.650000000009</v>
      </c>
      <c r="L15" s="163"/>
      <c r="M15" s="163">
        <f>SUM(M16:M52)</f>
        <v>0</v>
      </c>
      <c r="N15" s="162"/>
      <c r="O15" s="162">
        <f>SUM(O16:O52)</f>
        <v>3.3399999999999994</v>
      </c>
      <c r="P15" s="162"/>
      <c r="Q15" s="162">
        <f>SUM(Q16:Q52)</f>
        <v>0</v>
      </c>
      <c r="R15" s="163"/>
      <c r="S15" s="163"/>
      <c r="T15" s="163"/>
      <c r="U15" s="163"/>
      <c r="V15" s="163">
        <f>SUM(V16:V52)</f>
        <v>99.98</v>
      </c>
      <c r="W15" s="163"/>
      <c r="X15" s="163"/>
      <c r="Y15" s="163"/>
      <c r="AG15" t="s">
        <v>161</v>
      </c>
    </row>
    <row r="16" spans="1:60" ht="20.399999999999999" outlineLevel="1">
      <c r="A16" s="171">
        <v>5</v>
      </c>
      <c r="B16" s="172" t="s">
        <v>224</v>
      </c>
      <c r="C16" s="185" t="s">
        <v>225</v>
      </c>
      <c r="D16" s="173" t="s">
        <v>182</v>
      </c>
      <c r="E16" s="174">
        <v>157.97</v>
      </c>
      <c r="F16" s="175"/>
      <c r="G16" s="176">
        <f>ROUND(E16*F16,2)</f>
        <v>0</v>
      </c>
      <c r="H16" s="157">
        <v>26.49</v>
      </c>
      <c r="I16" s="156">
        <f>ROUND(E16*H16,2)</f>
        <v>4184.63</v>
      </c>
      <c r="J16" s="157">
        <v>90.01</v>
      </c>
      <c r="K16" s="156">
        <f>ROUND(E16*J16,2)</f>
        <v>14218.88</v>
      </c>
      <c r="L16" s="156">
        <v>21</v>
      </c>
      <c r="M16" s="156">
        <f>G16*(1+L16/100)</f>
        <v>0</v>
      </c>
      <c r="N16" s="155">
        <v>2.3800000000000002E-3</v>
      </c>
      <c r="O16" s="155">
        <f>ROUND(E16*N16,2)</f>
        <v>0.38</v>
      </c>
      <c r="P16" s="155">
        <v>0</v>
      </c>
      <c r="Q16" s="155">
        <f>ROUND(E16*P16,2)</f>
        <v>0</v>
      </c>
      <c r="R16" s="156"/>
      <c r="S16" s="156" t="s">
        <v>165</v>
      </c>
      <c r="T16" s="156" t="s">
        <v>712</v>
      </c>
      <c r="U16" s="156">
        <v>0.18232999999999999</v>
      </c>
      <c r="V16" s="156">
        <f>ROUND(E16*U16,2)</f>
        <v>28.8</v>
      </c>
      <c r="W16" s="156"/>
      <c r="X16" s="156" t="s">
        <v>166</v>
      </c>
      <c r="Y16" s="156" t="s">
        <v>167</v>
      </c>
      <c r="Z16" s="146"/>
      <c r="AA16" s="146"/>
      <c r="AB16" s="146"/>
      <c r="AC16" s="146"/>
      <c r="AD16" s="146"/>
      <c r="AE16" s="146"/>
      <c r="AF16" s="146"/>
      <c r="AG16" s="146" t="s">
        <v>168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>
      <c r="A17" s="153"/>
      <c r="B17" s="154"/>
      <c r="C17" s="186" t="s">
        <v>717</v>
      </c>
      <c r="D17" s="158"/>
      <c r="E17" s="159">
        <v>19.72</v>
      </c>
      <c r="F17" s="156"/>
      <c r="G17" s="15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176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3">
      <c r="A18" s="153"/>
      <c r="B18" s="154"/>
      <c r="C18" s="186" t="s">
        <v>718</v>
      </c>
      <c r="D18" s="158"/>
      <c r="E18" s="159">
        <v>23.86</v>
      </c>
      <c r="F18" s="156"/>
      <c r="G18" s="156"/>
      <c r="H18" s="156"/>
      <c r="I18" s="156"/>
      <c r="J18" s="156"/>
      <c r="K18" s="156"/>
      <c r="L18" s="156"/>
      <c r="M18" s="156"/>
      <c r="N18" s="155"/>
      <c r="O18" s="155"/>
      <c r="P18" s="155"/>
      <c r="Q18" s="155"/>
      <c r="R18" s="156"/>
      <c r="S18" s="156"/>
      <c r="T18" s="156"/>
      <c r="U18" s="156"/>
      <c r="V18" s="156"/>
      <c r="W18" s="156"/>
      <c r="X18" s="156"/>
      <c r="Y18" s="156"/>
      <c r="Z18" s="146"/>
      <c r="AA18" s="146"/>
      <c r="AB18" s="146"/>
      <c r="AC18" s="146"/>
      <c r="AD18" s="146"/>
      <c r="AE18" s="146"/>
      <c r="AF18" s="146"/>
      <c r="AG18" s="146" t="s">
        <v>176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3">
      <c r="A19" s="153"/>
      <c r="B19" s="154"/>
      <c r="C19" s="186" t="s">
        <v>719</v>
      </c>
      <c r="D19" s="158"/>
      <c r="E19" s="159">
        <v>10.1</v>
      </c>
      <c r="F19" s="156"/>
      <c r="G19" s="156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176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3">
      <c r="A20" s="153"/>
      <c r="B20" s="154"/>
      <c r="C20" s="186" t="s">
        <v>720</v>
      </c>
      <c r="D20" s="158"/>
      <c r="E20" s="159">
        <v>12.63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176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>
      <c r="A21" s="153"/>
      <c r="B21" s="154"/>
      <c r="C21" s="186" t="s">
        <v>721</v>
      </c>
      <c r="D21" s="158"/>
      <c r="E21" s="159">
        <v>18.39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176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3">
      <c r="A22" s="153"/>
      <c r="B22" s="154"/>
      <c r="C22" s="186" t="s">
        <v>722</v>
      </c>
      <c r="D22" s="158"/>
      <c r="E22" s="159">
        <v>25.25</v>
      </c>
      <c r="F22" s="156"/>
      <c r="G22" s="156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176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3">
      <c r="A23" s="153"/>
      <c r="B23" s="154"/>
      <c r="C23" s="186" t="s">
        <v>723</v>
      </c>
      <c r="D23" s="158"/>
      <c r="E23" s="159">
        <v>18.5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176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>
      <c r="A24" s="153"/>
      <c r="B24" s="154"/>
      <c r="C24" s="186" t="s">
        <v>724</v>
      </c>
      <c r="D24" s="158"/>
      <c r="E24" s="159">
        <v>15.8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176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>
      <c r="A25" s="153"/>
      <c r="B25" s="154"/>
      <c r="C25" s="186" t="s">
        <v>725</v>
      </c>
      <c r="D25" s="158"/>
      <c r="E25" s="159">
        <v>13.72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176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71">
        <v>6</v>
      </c>
      <c r="B26" s="172" t="s">
        <v>726</v>
      </c>
      <c r="C26" s="185" t="s">
        <v>727</v>
      </c>
      <c r="D26" s="173" t="s">
        <v>174</v>
      </c>
      <c r="E26" s="174">
        <v>473.91</v>
      </c>
      <c r="F26" s="175"/>
      <c r="G26" s="176">
        <f>ROUND(E26*F26,2)</f>
        <v>0</v>
      </c>
      <c r="H26" s="157">
        <v>5.68</v>
      </c>
      <c r="I26" s="156">
        <f>ROUND(E26*H26,2)</f>
        <v>2691.81</v>
      </c>
      <c r="J26" s="157">
        <v>59.22</v>
      </c>
      <c r="K26" s="156">
        <f>ROUND(E26*J26,2)</f>
        <v>28064.95</v>
      </c>
      <c r="L26" s="156">
        <v>21</v>
      </c>
      <c r="M26" s="156">
        <f>G26*(1+L26/100)</f>
        <v>0</v>
      </c>
      <c r="N26" s="155">
        <v>5.3400000000000001E-3</v>
      </c>
      <c r="O26" s="155">
        <f>ROUND(E26*N26,2)</f>
        <v>2.5299999999999998</v>
      </c>
      <c r="P26" s="155">
        <v>0</v>
      </c>
      <c r="Q26" s="155">
        <f>ROUND(E26*P26,2)</f>
        <v>0</v>
      </c>
      <c r="R26" s="156"/>
      <c r="S26" s="156" t="s">
        <v>165</v>
      </c>
      <c r="T26" s="156" t="s">
        <v>497</v>
      </c>
      <c r="U26" s="156">
        <v>0.10854999999999999</v>
      </c>
      <c r="V26" s="156">
        <f>ROUND(E26*U26,2)</f>
        <v>51.44</v>
      </c>
      <c r="W26" s="156"/>
      <c r="X26" s="156" t="s">
        <v>166</v>
      </c>
      <c r="Y26" s="156" t="s">
        <v>167</v>
      </c>
      <c r="Z26" s="146"/>
      <c r="AA26" s="146"/>
      <c r="AB26" s="146"/>
      <c r="AC26" s="146"/>
      <c r="AD26" s="146"/>
      <c r="AE26" s="146"/>
      <c r="AF26" s="146"/>
      <c r="AG26" s="146" t="s">
        <v>168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>
      <c r="A27" s="153"/>
      <c r="B27" s="154"/>
      <c r="C27" s="187" t="s">
        <v>250</v>
      </c>
      <c r="D27" s="160"/>
      <c r="E27" s="161"/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176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3">
      <c r="A28" s="153"/>
      <c r="B28" s="154"/>
      <c r="C28" s="188" t="s">
        <v>728</v>
      </c>
      <c r="D28" s="160"/>
      <c r="E28" s="161">
        <v>19.72</v>
      </c>
      <c r="F28" s="156"/>
      <c r="G28" s="156"/>
      <c r="H28" s="156"/>
      <c r="I28" s="156"/>
      <c r="J28" s="156"/>
      <c r="K28" s="156"/>
      <c r="L28" s="156"/>
      <c r="M28" s="156"/>
      <c r="N28" s="155"/>
      <c r="O28" s="155"/>
      <c r="P28" s="155"/>
      <c r="Q28" s="155"/>
      <c r="R28" s="156"/>
      <c r="S28" s="156"/>
      <c r="T28" s="156"/>
      <c r="U28" s="156"/>
      <c r="V28" s="156"/>
      <c r="W28" s="156"/>
      <c r="X28" s="156"/>
      <c r="Y28" s="156"/>
      <c r="Z28" s="146"/>
      <c r="AA28" s="146"/>
      <c r="AB28" s="146"/>
      <c r="AC28" s="146"/>
      <c r="AD28" s="146"/>
      <c r="AE28" s="146"/>
      <c r="AF28" s="146"/>
      <c r="AG28" s="146" t="s">
        <v>176</v>
      </c>
      <c r="AH28" s="146">
        <v>2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3">
      <c r="A29" s="153"/>
      <c r="B29" s="154"/>
      <c r="C29" s="188" t="s">
        <v>729</v>
      </c>
      <c r="D29" s="160"/>
      <c r="E29" s="161">
        <v>23.86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176</v>
      </c>
      <c r="AH29" s="146">
        <v>2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3">
      <c r="A30" s="153"/>
      <c r="B30" s="154"/>
      <c r="C30" s="188" t="s">
        <v>730</v>
      </c>
      <c r="D30" s="160"/>
      <c r="E30" s="161">
        <v>10.1</v>
      </c>
      <c r="F30" s="156"/>
      <c r="G30" s="156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176</v>
      </c>
      <c r="AH30" s="146">
        <v>2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>
      <c r="A31" s="153"/>
      <c r="B31" s="154"/>
      <c r="C31" s="188" t="s">
        <v>731</v>
      </c>
      <c r="D31" s="160"/>
      <c r="E31" s="161">
        <v>12.63</v>
      </c>
      <c r="F31" s="156"/>
      <c r="G31" s="156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176</v>
      </c>
      <c r="AH31" s="146">
        <v>2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>
      <c r="A32" s="153"/>
      <c r="B32" s="154"/>
      <c r="C32" s="188" t="s">
        <v>732</v>
      </c>
      <c r="D32" s="160"/>
      <c r="E32" s="161">
        <v>18.39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176</v>
      </c>
      <c r="AH32" s="146">
        <v>2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>
      <c r="A33" s="153"/>
      <c r="B33" s="154"/>
      <c r="C33" s="188" t="s">
        <v>733</v>
      </c>
      <c r="D33" s="160"/>
      <c r="E33" s="161">
        <v>25.25</v>
      </c>
      <c r="F33" s="156"/>
      <c r="G33" s="156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176</v>
      </c>
      <c r="AH33" s="146">
        <v>2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>
      <c r="A34" s="153"/>
      <c r="B34" s="154"/>
      <c r="C34" s="188" t="s">
        <v>734</v>
      </c>
      <c r="D34" s="160"/>
      <c r="E34" s="161">
        <v>18.5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176</v>
      </c>
      <c r="AH34" s="146">
        <v>2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>
      <c r="A35" s="153"/>
      <c r="B35" s="154"/>
      <c r="C35" s="188" t="s">
        <v>735</v>
      </c>
      <c r="D35" s="160"/>
      <c r="E35" s="161">
        <v>15.8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176</v>
      </c>
      <c r="AH35" s="146">
        <v>2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>
      <c r="A36" s="153"/>
      <c r="B36" s="154"/>
      <c r="C36" s="188" t="s">
        <v>736</v>
      </c>
      <c r="D36" s="160"/>
      <c r="E36" s="161">
        <v>13.72</v>
      </c>
      <c r="F36" s="156"/>
      <c r="G36" s="156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176</v>
      </c>
      <c r="AH36" s="146">
        <v>2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>
      <c r="A37" s="153"/>
      <c r="B37" s="154"/>
      <c r="C37" s="187" t="s">
        <v>255</v>
      </c>
      <c r="D37" s="160"/>
      <c r="E37" s="161"/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176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>
      <c r="A38" s="153"/>
      <c r="B38" s="154"/>
      <c r="C38" s="186" t="s">
        <v>737</v>
      </c>
      <c r="D38" s="158"/>
      <c r="E38" s="159">
        <v>473.91</v>
      </c>
      <c r="F38" s="156"/>
      <c r="G38" s="156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176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77">
        <v>7</v>
      </c>
      <c r="B39" s="178" t="s">
        <v>738</v>
      </c>
      <c r="C39" s="184" t="s">
        <v>739</v>
      </c>
      <c r="D39" s="179" t="s">
        <v>174</v>
      </c>
      <c r="E39" s="180">
        <v>12</v>
      </c>
      <c r="F39" s="181"/>
      <c r="G39" s="182">
        <f>ROUND(E39*F39,2)</f>
        <v>0</v>
      </c>
      <c r="H39" s="157">
        <v>230.82</v>
      </c>
      <c r="I39" s="156">
        <f>ROUND(E39*H39,2)</f>
        <v>2769.84</v>
      </c>
      <c r="J39" s="157">
        <v>444.18</v>
      </c>
      <c r="K39" s="156">
        <f>ROUND(E39*J39,2)</f>
        <v>5330.16</v>
      </c>
      <c r="L39" s="156">
        <v>21</v>
      </c>
      <c r="M39" s="156">
        <f>G39*(1+L39/100)</f>
        <v>0</v>
      </c>
      <c r="N39" s="155">
        <v>3.2030000000000003E-2</v>
      </c>
      <c r="O39" s="155">
        <f>ROUND(E39*N39,2)</f>
        <v>0.38</v>
      </c>
      <c r="P39" s="155">
        <v>0</v>
      </c>
      <c r="Q39" s="155">
        <f>ROUND(E39*P39,2)</f>
        <v>0</v>
      </c>
      <c r="R39" s="156"/>
      <c r="S39" s="156" t="s">
        <v>165</v>
      </c>
      <c r="T39" s="156" t="s">
        <v>497</v>
      </c>
      <c r="U39" s="156">
        <v>0.81599999999999995</v>
      </c>
      <c r="V39" s="156">
        <f>ROUND(E39*U39,2)</f>
        <v>9.7899999999999991</v>
      </c>
      <c r="W39" s="156"/>
      <c r="X39" s="156" t="s">
        <v>166</v>
      </c>
      <c r="Y39" s="156" t="s">
        <v>167</v>
      </c>
      <c r="Z39" s="146"/>
      <c r="AA39" s="146"/>
      <c r="AB39" s="146"/>
      <c r="AC39" s="146"/>
      <c r="AD39" s="146"/>
      <c r="AE39" s="146"/>
      <c r="AF39" s="146"/>
      <c r="AG39" s="146" t="s">
        <v>168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71">
        <v>8</v>
      </c>
      <c r="B40" s="172" t="s">
        <v>740</v>
      </c>
      <c r="C40" s="185" t="s">
        <v>741</v>
      </c>
      <c r="D40" s="173" t="s">
        <v>174</v>
      </c>
      <c r="E40" s="174">
        <v>142.173</v>
      </c>
      <c r="F40" s="175"/>
      <c r="G40" s="176">
        <f>ROUND(E40*F40,2)</f>
        <v>0</v>
      </c>
      <c r="H40" s="157">
        <v>24.79</v>
      </c>
      <c r="I40" s="156">
        <f>ROUND(E40*H40,2)</f>
        <v>3524.47</v>
      </c>
      <c r="J40" s="157">
        <v>19.91</v>
      </c>
      <c r="K40" s="156">
        <f>ROUND(E40*J40,2)</f>
        <v>2830.66</v>
      </c>
      <c r="L40" s="156">
        <v>21</v>
      </c>
      <c r="M40" s="156">
        <f>G40*(1+L40/100)</f>
        <v>0</v>
      </c>
      <c r="N40" s="155">
        <v>3.5E-4</v>
      </c>
      <c r="O40" s="155">
        <f>ROUND(E40*N40,2)</f>
        <v>0.05</v>
      </c>
      <c r="P40" s="155">
        <v>0</v>
      </c>
      <c r="Q40" s="155">
        <f>ROUND(E40*P40,2)</f>
        <v>0</v>
      </c>
      <c r="R40" s="156"/>
      <c r="S40" s="156" t="s">
        <v>165</v>
      </c>
      <c r="T40" s="156" t="s">
        <v>303</v>
      </c>
      <c r="U40" s="156">
        <v>7.0000000000000007E-2</v>
      </c>
      <c r="V40" s="156">
        <f>ROUND(E40*U40,2)</f>
        <v>9.9499999999999993</v>
      </c>
      <c r="W40" s="156"/>
      <c r="X40" s="156" t="s">
        <v>166</v>
      </c>
      <c r="Y40" s="156" t="s">
        <v>167</v>
      </c>
      <c r="Z40" s="146"/>
      <c r="AA40" s="146"/>
      <c r="AB40" s="146"/>
      <c r="AC40" s="146"/>
      <c r="AD40" s="146"/>
      <c r="AE40" s="146"/>
      <c r="AF40" s="146"/>
      <c r="AG40" s="146" t="s">
        <v>168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>
      <c r="A41" s="153"/>
      <c r="B41" s="154"/>
      <c r="C41" s="187" t="s">
        <v>250</v>
      </c>
      <c r="D41" s="160"/>
      <c r="E41" s="161"/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176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>
      <c r="A42" s="153"/>
      <c r="B42" s="154"/>
      <c r="C42" s="188" t="s">
        <v>728</v>
      </c>
      <c r="D42" s="160"/>
      <c r="E42" s="161">
        <v>19.72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176</v>
      </c>
      <c r="AH42" s="146">
        <v>2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>
      <c r="A43" s="153"/>
      <c r="B43" s="154"/>
      <c r="C43" s="188" t="s">
        <v>729</v>
      </c>
      <c r="D43" s="160"/>
      <c r="E43" s="161">
        <v>23.86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176</v>
      </c>
      <c r="AH43" s="146">
        <v>2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3">
      <c r="A44" s="153"/>
      <c r="B44" s="154"/>
      <c r="C44" s="188" t="s">
        <v>730</v>
      </c>
      <c r="D44" s="160"/>
      <c r="E44" s="161">
        <v>10.1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176</v>
      </c>
      <c r="AH44" s="146">
        <v>2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>
      <c r="A45" s="153"/>
      <c r="B45" s="154"/>
      <c r="C45" s="188" t="s">
        <v>731</v>
      </c>
      <c r="D45" s="160"/>
      <c r="E45" s="161">
        <v>12.63</v>
      </c>
      <c r="F45" s="156"/>
      <c r="G45" s="156"/>
      <c r="H45" s="156"/>
      <c r="I45" s="156"/>
      <c r="J45" s="156"/>
      <c r="K45" s="156"/>
      <c r="L45" s="156"/>
      <c r="M45" s="156"/>
      <c r="N45" s="155"/>
      <c r="O45" s="155"/>
      <c r="P45" s="155"/>
      <c r="Q45" s="155"/>
      <c r="R45" s="156"/>
      <c r="S45" s="156"/>
      <c r="T45" s="156"/>
      <c r="U45" s="156"/>
      <c r="V45" s="156"/>
      <c r="W45" s="156"/>
      <c r="X45" s="156"/>
      <c r="Y45" s="156"/>
      <c r="Z45" s="146"/>
      <c r="AA45" s="146"/>
      <c r="AB45" s="146"/>
      <c r="AC45" s="146"/>
      <c r="AD45" s="146"/>
      <c r="AE45" s="146"/>
      <c r="AF45" s="146"/>
      <c r="AG45" s="146" t="s">
        <v>176</v>
      </c>
      <c r="AH45" s="146">
        <v>2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3">
      <c r="A46" s="153"/>
      <c r="B46" s="154"/>
      <c r="C46" s="188" t="s">
        <v>732</v>
      </c>
      <c r="D46" s="160"/>
      <c r="E46" s="161">
        <v>18.39</v>
      </c>
      <c r="F46" s="156"/>
      <c r="G46" s="156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176</v>
      </c>
      <c r="AH46" s="146">
        <v>2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3">
      <c r="A47" s="153"/>
      <c r="B47" s="154"/>
      <c r="C47" s="188" t="s">
        <v>733</v>
      </c>
      <c r="D47" s="160"/>
      <c r="E47" s="161">
        <v>25.25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176</v>
      </c>
      <c r="AH47" s="146">
        <v>2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>
      <c r="A48" s="153"/>
      <c r="B48" s="154"/>
      <c r="C48" s="188" t="s">
        <v>734</v>
      </c>
      <c r="D48" s="160"/>
      <c r="E48" s="161">
        <v>18.5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176</v>
      </c>
      <c r="AH48" s="146">
        <v>2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3">
      <c r="A49" s="153"/>
      <c r="B49" s="154"/>
      <c r="C49" s="188" t="s">
        <v>735</v>
      </c>
      <c r="D49" s="160"/>
      <c r="E49" s="161">
        <v>15.8</v>
      </c>
      <c r="F49" s="156"/>
      <c r="G49" s="156"/>
      <c r="H49" s="156"/>
      <c r="I49" s="156"/>
      <c r="J49" s="156"/>
      <c r="K49" s="156"/>
      <c r="L49" s="156"/>
      <c r="M49" s="156"/>
      <c r="N49" s="155"/>
      <c r="O49" s="155"/>
      <c r="P49" s="155"/>
      <c r="Q49" s="155"/>
      <c r="R49" s="156"/>
      <c r="S49" s="156"/>
      <c r="T49" s="156"/>
      <c r="U49" s="156"/>
      <c r="V49" s="156"/>
      <c r="W49" s="156"/>
      <c r="X49" s="156"/>
      <c r="Y49" s="156"/>
      <c r="Z49" s="146"/>
      <c r="AA49" s="146"/>
      <c r="AB49" s="146"/>
      <c r="AC49" s="146"/>
      <c r="AD49" s="146"/>
      <c r="AE49" s="146"/>
      <c r="AF49" s="146"/>
      <c r="AG49" s="146" t="s">
        <v>176</v>
      </c>
      <c r="AH49" s="146">
        <v>2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3">
      <c r="A50" s="153"/>
      <c r="B50" s="154"/>
      <c r="C50" s="188" t="s">
        <v>736</v>
      </c>
      <c r="D50" s="160"/>
      <c r="E50" s="161">
        <v>13.72</v>
      </c>
      <c r="F50" s="156"/>
      <c r="G50" s="156"/>
      <c r="H50" s="156"/>
      <c r="I50" s="156"/>
      <c r="J50" s="156"/>
      <c r="K50" s="156"/>
      <c r="L50" s="156"/>
      <c r="M50" s="156"/>
      <c r="N50" s="155"/>
      <c r="O50" s="155"/>
      <c r="P50" s="155"/>
      <c r="Q50" s="155"/>
      <c r="R50" s="156"/>
      <c r="S50" s="156"/>
      <c r="T50" s="156"/>
      <c r="U50" s="156"/>
      <c r="V50" s="156"/>
      <c r="W50" s="156"/>
      <c r="X50" s="156"/>
      <c r="Y50" s="156"/>
      <c r="Z50" s="146"/>
      <c r="AA50" s="146"/>
      <c r="AB50" s="146"/>
      <c r="AC50" s="146"/>
      <c r="AD50" s="146"/>
      <c r="AE50" s="146"/>
      <c r="AF50" s="146"/>
      <c r="AG50" s="146" t="s">
        <v>176</v>
      </c>
      <c r="AH50" s="146">
        <v>2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>
      <c r="A51" s="153"/>
      <c r="B51" s="154"/>
      <c r="C51" s="187" t="s">
        <v>255</v>
      </c>
      <c r="D51" s="160"/>
      <c r="E51" s="161"/>
      <c r="F51" s="156"/>
      <c r="G51" s="156"/>
      <c r="H51" s="156"/>
      <c r="I51" s="156"/>
      <c r="J51" s="156"/>
      <c r="K51" s="156"/>
      <c r="L51" s="156"/>
      <c r="M51" s="156"/>
      <c r="N51" s="155"/>
      <c r="O51" s="155"/>
      <c r="P51" s="155"/>
      <c r="Q51" s="155"/>
      <c r="R51" s="156"/>
      <c r="S51" s="156"/>
      <c r="T51" s="156"/>
      <c r="U51" s="156"/>
      <c r="V51" s="156"/>
      <c r="W51" s="156"/>
      <c r="X51" s="156"/>
      <c r="Y51" s="156"/>
      <c r="Z51" s="146"/>
      <c r="AA51" s="146"/>
      <c r="AB51" s="146"/>
      <c r="AC51" s="146"/>
      <c r="AD51" s="146"/>
      <c r="AE51" s="146"/>
      <c r="AF51" s="146"/>
      <c r="AG51" s="146" t="s">
        <v>176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3">
      <c r="A52" s="153"/>
      <c r="B52" s="154"/>
      <c r="C52" s="186" t="s">
        <v>742</v>
      </c>
      <c r="D52" s="158"/>
      <c r="E52" s="159">
        <v>142.173</v>
      </c>
      <c r="F52" s="156"/>
      <c r="G52" s="156"/>
      <c r="H52" s="156"/>
      <c r="I52" s="156"/>
      <c r="J52" s="156"/>
      <c r="K52" s="156"/>
      <c r="L52" s="156"/>
      <c r="M52" s="156"/>
      <c r="N52" s="155"/>
      <c r="O52" s="155"/>
      <c r="P52" s="155"/>
      <c r="Q52" s="155"/>
      <c r="R52" s="156"/>
      <c r="S52" s="156"/>
      <c r="T52" s="156"/>
      <c r="U52" s="156"/>
      <c r="V52" s="156"/>
      <c r="W52" s="156"/>
      <c r="X52" s="156"/>
      <c r="Y52" s="156"/>
      <c r="Z52" s="146"/>
      <c r="AA52" s="146"/>
      <c r="AB52" s="146"/>
      <c r="AC52" s="146"/>
      <c r="AD52" s="146"/>
      <c r="AE52" s="146"/>
      <c r="AF52" s="146"/>
      <c r="AG52" s="146" t="s">
        <v>176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>
      <c r="A53" s="164" t="s">
        <v>160</v>
      </c>
      <c r="B53" s="165" t="s">
        <v>81</v>
      </c>
      <c r="C53" s="183" t="s">
        <v>82</v>
      </c>
      <c r="D53" s="166"/>
      <c r="E53" s="167"/>
      <c r="F53" s="168"/>
      <c r="G53" s="169">
        <f>SUMIF(AG54:AG77,"&lt;&gt;NOR",G54:G77)</f>
        <v>0</v>
      </c>
      <c r="H53" s="163"/>
      <c r="I53" s="163">
        <f>SUM(I54:I77)</f>
        <v>171.19</v>
      </c>
      <c r="J53" s="163"/>
      <c r="K53" s="163">
        <f>SUM(K54:K77)</f>
        <v>121779.58000000002</v>
      </c>
      <c r="L53" s="163"/>
      <c r="M53" s="163">
        <f>SUM(M54:M77)</f>
        <v>0</v>
      </c>
      <c r="N53" s="162"/>
      <c r="O53" s="162">
        <f>SUM(O54:O77)</f>
        <v>0.01</v>
      </c>
      <c r="P53" s="162"/>
      <c r="Q53" s="162">
        <f>SUM(Q54:Q77)</f>
        <v>20.32</v>
      </c>
      <c r="R53" s="163"/>
      <c r="S53" s="163"/>
      <c r="T53" s="163"/>
      <c r="U53" s="163"/>
      <c r="V53" s="163">
        <f>SUM(V54:V77)</f>
        <v>431.65000000000003</v>
      </c>
      <c r="W53" s="163"/>
      <c r="X53" s="163"/>
      <c r="Y53" s="163"/>
      <c r="AG53" t="s">
        <v>161</v>
      </c>
    </row>
    <row r="54" spans="1:60" outlineLevel="1">
      <c r="A54" s="171">
        <v>9</v>
      </c>
      <c r="B54" s="172" t="s">
        <v>743</v>
      </c>
      <c r="C54" s="185" t="s">
        <v>744</v>
      </c>
      <c r="D54" s="173" t="s">
        <v>174</v>
      </c>
      <c r="E54" s="174">
        <v>236.95500000000001</v>
      </c>
      <c r="F54" s="175"/>
      <c r="G54" s="176">
        <f>ROUND(E54*F54,2)</f>
        <v>0</v>
      </c>
      <c r="H54" s="157">
        <v>0</v>
      </c>
      <c r="I54" s="156">
        <f>ROUND(E54*H54,2)</f>
        <v>0</v>
      </c>
      <c r="J54" s="157">
        <v>260</v>
      </c>
      <c r="K54" s="156">
        <f>ROUND(E54*J54,2)</f>
        <v>61608.3</v>
      </c>
      <c r="L54" s="156">
        <v>21</v>
      </c>
      <c r="M54" s="156">
        <f>G54*(1+L54/100)</f>
        <v>0</v>
      </c>
      <c r="N54" s="155">
        <v>0</v>
      </c>
      <c r="O54" s="155">
        <f>ROUND(E54*N54,2)</f>
        <v>0</v>
      </c>
      <c r="P54" s="155">
        <v>0</v>
      </c>
      <c r="Q54" s="155">
        <f>ROUND(E54*P54,2)</f>
        <v>0</v>
      </c>
      <c r="R54" s="156"/>
      <c r="S54" s="156" t="s">
        <v>165</v>
      </c>
      <c r="T54" s="156" t="s">
        <v>712</v>
      </c>
      <c r="U54" s="156">
        <v>0.52600000000000002</v>
      </c>
      <c r="V54" s="156">
        <f>ROUND(E54*U54,2)</f>
        <v>124.64</v>
      </c>
      <c r="W54" s="156"/>
      <c r="X54" s="156" t="s">
        <v>166</v>
      </c>
      <c r="Y54" s="156" t="s">
        <v>167</v>
      </c>
      <c r="Z54" s="146"/>
      <c r="AA54" s="146"/>
      <c r="AB54" s="146"/>
      <c r="AC54" s="146"/>
      <c r="AD54" s="146"/>
      <c r="AE54" s="146"/>
      <c r="AF54" s="146"/>
      <c r="AG54" s="146" t="s">
        <v>199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2">
      <c r="A55" s="153"/>
      <c r="B55" s="154"/>
      <c r="C55" s="187" t="s">
        <v>250</v>
      </c>
      <c r="D55" s="160"/>
      <c r="E55" s="161"/>
      <c r="F55" s="156"/>
      <c r="G55" s="156"/>
      <c r="H55" s="156"/>
      <c r="I55" s="156"/>
      <c r="J55" s="156"/>
      <c r="K55" s="156"/>
      <c r="L55" s="156"/>
      <c r="M55" s="156"/>
      <c r="N55" s="155"/>
      <c r="O55" s="155"/>
      <c r="P55" s="155"/>
      <c r="Q55" s="155"/>
      <c r="R55" s="156"/>
      <c r="S55" s="156"/>
      <c r="T55" s="156"/>
      <c r="U55" s="156"/>
      <c r="V55" s="156"/>
      <c r="W55" s="156"/>
      <c r="X55" s="156"/>
      <c r="Y55" s="156"/>
      <c r="Z55" s="146"/>
      <c r="AA55" s="146"/>
      <c r="AB55" s="146"/>
      <c r="AC55" s="146"/>
      <c r="AD55" s="146"/>
      <c r="AE55" s="146"/>
      <c r="AF55" s="146"/>
      <c r="AG55" s="146" t="s">
        <v>176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3">
      <c r="A56" s="153"/>
      <c r="B56" s="154"/>
      <c r="C56" s="188" t="s">
        <v>728</v>
      </c>
      <c r="D56" s="160"/>
      <c r="E56" s="161">
        <v>19.72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176</v>
      </c>
      <c r="AH56" s="146">
        <v>2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3">
      <c r="A57" s="153"/>
      <c r="B57" s="154"/>
      <c r="C57" s="188" t="s">
        <v>729</v>
      </c>
      <c r="D57" s="160"/>
      <c r="E57" s="161">
        <v>23.86</v>
      </c>
      <c r="F57" s="156"/>
      <c r="G57" s="156"/>
      <c r="H57" s="156"/>
      <c r="I57" s="156"/>
      <c r="J57" s="156"/>
      <c r="K57" s="156"/>
      <c r="L57" s="156"/>
      <c r="M57" s="156"/>
      <c r="N57" s="155"/>
      <c r="O57" s="155"/>
      <c r="P57" s="155"/>
      <c r="Q57" s="155"/>
      <c r="R57" s="156"/>
      <c r="S57" s="156"/>
      <c r="T57" s="156"/>
      <c r="U57" s="156"/>
      <c r="V57" s="156"/>
      <c r="W57" s="156"/>
      <c r="X57" s="156"/>
      <c r="Y57" s="156"/>
      <c r="Z57" s="146"/>
      <c r="AA57" s="146"/>
      <c r="AB57" s="146"/>
      <c r="AC57" s="146"/>
      <c r="AD57" s="146"/>
      <c r="AE57" s="146"/>
      <c r="AF57" s="146"/>
      <c r="AG57" s="146" t="s">
        <v>176</v>
      </c>
      <c r="AH57" s="146">
        <v>2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3">
      <c r="A58" s="153"/>
      <c r="B58" s="154"/>
      <c r="C58" s="188" t="s">
        <v>730</v>
      </c>
      <c r="D58" s="160"/>
      <c r="E58" s="161">
        <v>10.1</v>
      </c>
      <c r="F58" s="156"/>
      <c r="G58" s="156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176</v>
      </c>
      <c r="AH58" s="146">
        <v>2</v>
      </c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3">
      <c r="A59" s="153"/>
      <c r="B59" s="154"/>
      <c r="C59" s="188" t="s">
        <v>731</v>
      </c>
      <c r="D59" s="160"/>
      <c r="E59" s="161">
        <v>12.63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176</v>
      </c>
      <c r="AH59" s="146">
        <v>2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>
      <c r="A60" s="153"/>
      <c r="B60" s="154"/>
      <c r="C60" s="188" t="s">
        <v>732</v>
      </c>
      <c r="D60" s="160"/>
      <c r="E60" s="161">
        <v>18.39</v>
      </c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176</v>
      </c>
      <c r="AH60" s="146">
        <v>2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3">
      <c r="A61" s="153"/>
      <c r="B61" s="154"/>
      <c r="C61" s="188" t="s">
        <v>733</v>
      </c>
      <c r="D61" s="160"/>
      <c r="E61" s="161">
        <v>25.25</v>
      </c>
      <c r="F61" s="156"/>
      <c r="G61" s="156"/>
      <c r="H61" s="156"/>
      <c r="I61" s="156"/>
      <c r="J61" s="156"/>
      <c r="K61" s="156"/>
      <c r="L61" s="156"/>
      <c r="M61" s="156"/>
      <c r="N61" s="155"/>
      <c r="O61" s="155"/>
      <c r="P61" s="155"/>
      <c r="Q61" s="155"/>
      <c r="R61" s="156"/>
      <c r="S61" s="156"/>
      <c r="T61" s="156"/>
      <c r="U61" s="156"/>
      <c r="V61" s="156"/>
      <c r="W61" s="156"/>
      <c r="X61" s="156"/>
      <c r="Y61" s="156"/>
      <c r="Z61" s="146"/>
      <c r="AA61" s="146"/>
      <c r="AB61" s="146"/>
      <c r="AC61" s="146"/>
      <c r="AD61" s="146"/>
      <c r="AE61" s="146"/>
      <c r="AF61" s="146"/>
      <c r="AG61" s="146" t="s">
        <v>176</v>
      </c>
      <c r="AH61" s="146">
        <v>2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3">
      <c r="A62" s="153"/>
      <c r="B62" s="154"/>
      <c r="C62" s="188" t="s">
        <v>734</v>
      </c>
      <c r="D62" s="160"/>
      <c r="E62" s="161">
        <v>18.5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176</v>
      </c>
      <c r="AH62" s="146">
        <v>2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>
      <c r="A63" s="153"/>
      <c r="B63" s="154"/>
      <c r="C63" s="188" t="s">
        <v>735</v>
      </c>
      <c r="D63" s="160"/>
      <c r="E63" s="161">
        <v>15.8</v>
      </c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176</v>
      </c>
      <c r="AH63" s="146">
        <v>2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3">
      <c r="A64" s="153"/>
      <c r="B64" s="154"/>
      <c r="C64" s="188" t="s">
        <v>736</v>
      </c>
      <c r="D64" s="160"/>
      <c r="E64" s="161">
        <v>13.72</v>
      </c>
      <c r="F64" s="156"/>
      <c r="G64" s="156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176</v>
      </c>
      <c r="AH64" s="146">
        <v>2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3">
      <c r="A65" s="153"/>
      <c r="B65" s="154"/>
      <c r="C65" s="187" t="s">
        <v>255</v>
      </c>
      <c r="D65" s="160"/>
      <c r="E65" s="161"/>
      <c r="F65" s="156"/>
      <c r="G65" s="156"/>
      <c r="H65" s="156"/>
      <c r="I65" s="156"/>
      <c r="J65" s="156"/>
      <c r="K65" s="156"/>
      <c r="L65" s="156"/>
      <c r="M65" s="156"/>
      <c r="N65" s="155"/>
      <c r="O65" s="155"/>
      <c r="P65" s="155"/>
      <c r="Q65" s="155"/>
      <c r="R65" s="156"/>
      <c r="S65" s="156"/>
      <c r="T65" s="156"/>
      <c r="U65" s="156"/>
      <c r="V65" s="156"/>
      <c r="W65" s="156"/>
      <c r="X65" s="156"/>
      <c r="Y65" s="156"/>
      <c r="Z65" s="146"/>
      <c r="AA65" s="146"/>
      <c r="AB65" s="146"/>
      <c r="AC65" s="146"/>
      <c r="AD65" s="146"/>
      <c r="AE65" s="146"/>
      <c r="AF65" s="146"/>
      <c r="AG65" s="146" t="s">
        <v>176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3">
      <c r="A66" s="153"/>
      <c r="B66" s="154"/>
      <c r="C66" s="186" t="s">
        <v>745</v>
      </c>
      <c r="D66" s="158"/>
      <c r="E66" s="159">
        <v>236.95500000000001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176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71">
        <v>10</v>
      </c>
      <c r="B67" s="172" t="s">
        <v>746</v>
      </c>
      <c r="C67" s="185" t="s">
        <v>747</v>
      </c>
      <c r="D67" s="173" t="s">
        <v>174</v>
      </c>
      <c r="E67" s="174">
        <v>236.95500000000001</v>
      </c>
      <c r="F67" s="175"/>
      <c r="G67" s="176">
        <f>ROUND(E67*F67,2)</f>
        <v>0</v>
      </c>
      <c r="H67" s="157">
        <v>0</v>
      </c>
      <c r="I67" s="156">
        <f>ROUND(E67*H67,2)</f>
        <v>0</v>
      </c>
      <c r="J67" s="157">
        <v>135</v>
      </c>
      <c r="K67" s="156">
        <f>ROUND(E67*J67,2)</f>
        <v>31988.93</v>
      </c>
      <c r="L67" s="156">
        <v>21</v>
      </c>
      <c r="M67" s="156">
        <f>G67*(1+L67/100)</f>
        <v>0</v>
      </c>
      <c r="N67" s="155">
        <v>0</v>
      </c>
      <c r="O67" s="155">
        <f>ROUND(E67*N67,2)</f>
        <v>0</v>
      </c>
      <c r="P67" s="155">
        <v>6.3E-2</v>
      </c>
      <c r="Q67" s="155">
        <f>ROUND(E67*P67,2)</f>
        <v>14.93</v>
      </c>
      <c r="R67" s="156"/>
      <c r="S67" s="156" t="s">
        <v>165</v>
      </c>
      <c r="T67" s="156" t="s">
        <v>303</v>
      </c>
      <c r="U67" s="156">
        <v>1.006</v>
      </c>
      <c r="V67" s="156">
        <f>ROUND(E67*U67,2)</f>
        <v>238.38</v>
      </c>
      <c r="W67" s="156"/>
      <c r="X67" s="156" t="s">
        <v>166</v>
      </c>
      <c r="Y67" s="156" t="s">
        <v>167</v>
      </c>
      <c r="Z67" s="146"/>
      <c r="AA67" s="146"/>
      <c r="AB67" s="146"/>
      <c r="AC67" s="146"/>
      <c r="AD67" s="146"/>
      <c r="AE67" s="146"/>
      <c r="AF67" s="146"/>
      <c r="AG67" s="146" t="s">
        <v>199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>
      <c r="A68" s="153"/>
      <c r="B68" s="154"/>
      <c r="C68" s="186" t="s">
        <v>748</v>
      </c>
      <c r="D68" s="158"/>
      <c r="E68" s="159">
        <v>236.95500000000001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176</v>
      </c>
      <c r="AH68" s="146">
        <v>5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>
      <c r="A69" s="177">
        <v>11</v>
      </c>
      <c r="B69" s="178" t="s">
        <v>749</v>
      </c>
      <c r="C69" s="184" t="s">
        <v>750</v>
      </c>
      <c r="D69" s="179" t="s">
        <v>164</v>
      </c>
      <c r="E69" s="180">
        <v>4</v>
      </c>
      <c r="F69" s="181"/>
      <c r="G69" s="182">
        <f>ROUND(E69*F69,2)</f>
        <v>0</v>
      </c>
      <c r="H69" s="157">
        <v>0</v>
      </c>
      <c r="I69" s="156">
        <f>ROUND(E69*H69,2)</f>
        <v>0</v>
      </c>
      <c r="J69" s="157">
        <v>27.2</v>
      </c>
      <c r="K69" s="156">
        <f>ROUND(E69*J69,2)</f>
        <v>108.8</v>
      </c>
      <c r="L69" s="156">
        <v>21</v>
      </c>
      <c r="M69" s="156">
        <f>G69*(1+L69/100)</f>
        <v>0</v>
      </c>
      <c r="N69" s="155">
        <v>0</v>
      </c>
      <c r="O69" s="155">
        <f>ROUND(E69*N69,2)</f>
        <v>0</v>
      </c>
      <c r="P69" s="155">
        <v>0</v>
      </c>
      <c r="Q69" s="155">
        <f>ROUND(E69*P69,2)</f>
        <v>0</v>
      </c>
      <c r="R69" s="156"/>
      <c r="S69" s="156" t="s">
        <v>165</v>
      </c>
      <c r="T69" s="156" t="s">
        <v>497</v>
      </c>
      <c r="U69" s="156">
        <v>0.06</v>
      </c>
      <c r="V69" s="156">
        <f>ROUND(E69*U69,2)</f>
        <v>0.24</v>
      </c>
      <c r="W69" s="156"/>
      <c r="X69" s="156" t="s">
        <v>166</v>
      </c>
      <c r="Y69" s="156" t="s">
        <v>167</v>
      </c>
      <c r="Z69" s="146"/>
      <c r="AA69" s="146"/>
      <c r="AB69" s="146"/>
      <c r="AC69" s="146"/>
      <c r="AD69" s="146"/>
      <c r="AE69" s="146"/>
      <c r="AF69" s="146"/>
      <c r="AG69" s="146" t="s">
        <v>168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>
      <c r="A70" s="171">
        <v>12</v>
      </c>
      <c r="B70" s="172" t="s">
        <v>751</v>
      </c>
      <c r="C70" s="185" t="s">
        <v>752</v>
      </c>
      <c r="D70" s="173" t="s">
        <v>174</v>
      </c>
      <c r="E70" s="174">
        <v>1.8228</v>
      </c>
      <c r="F70" s="175"/>
      <c r="G70" s="176">
        <f>ROUND(E70*F70,2)</f>
        <v>0</v>
      </c>
      <c r="H70" s="157">
        <v>88.55</v>
      </c>
      <c r="I70" s="156">
        <f>ROUND(E70*H70,2)</f>
        <v>161.41</v>
      </c>
      <c r="J70" s="157">
        <v>428.45</v>
      </c>
      <c r="K70" s="156">
        <f>ROUND(E70*J70,2)</f>
        <v>780.98</v>
      </c>
      <c r="L70" s="156">
        <v>21</v>
      </c>
      <c r="M70" s="156">
        <f>G70*(1+L70/100)</f>
        <v>0</v>
      </c>
      <c r="N70" s="155">
        <v>3.0400000000000002E-3</v>
      </c>
      <c r="O70" s="155">
        <f>ROUND(E70*N70,2)</f>
        <v>0.01</v>
      </c>
      <c r="P70" s="155">
        <v>6.5000000000000002E-2</v>
      </c>
      <c r="Q70" s="155">
        <f>ROUND(E70*P70,2)</f>
        <v>0.12</v>
      </c>
      <c r="R70" s="156"/>
      <c r="S70" s="156" t="s">
        <v>165</v>
      </c>
      <c r="T70" s="156" t="s">
        <v>497</v>
      </c>
      <c r="U70" s="156">
        <v>0.91300000000000003</v>
      </c>
      <c r="V70" s="156">
        <f>ROUND(E70*U70,2)</f>
        <v>1.66</v>
      </c>
      <c r="W70" s="156"/>
      <c r="X70" s="156" t="s">
        <v>166</v>
      </c>
      <c r="Y70" s="156" t="s">
        <v>167</v>
      </c>
      <c r="Z70" s="146"/>
      <c r="AA70" s="146"/>
      <c r="AB70" s="146"/>
      <c r="AC70" s="146"/>
      <c r="AD70" s="146"/>
      <c r="AE70" s="146"/>
      <c r="AF70" s="146"/>
      <c r="AG70" s="146" t="s">
        <v>168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2">
      <c r="A71" s="153"/>
      <c r="B71" s="154"/>
      <c r="C71" s="186" t="s">
        <v>753</v>
      </c>
      <c r="D71" s="158"/>
      <c r="E71" s="159">
        <v>1.8228</v>
      </c>
      <c r="F71" s="156"/>
      <c r="G71" s="156"/>
      <c r="H71" s="156"/>
      <c r="I71" s="156"/>
      <c r="J71" s="156"/>
      <c r="K71" s="156"/>
      <c r="L71" s="156"/>
      <c r="M71" s="156"/>
      <c r="N71" s="155"/>
      <c r="O71" s="155"/>
      <c r="P71" s="155"/>
      <c r="Q71" s="155"/>
      <c r="R71" s="156"/>
      <c r="S71" s="156"/>
      <c r="T71" s="156"/>
      <c r="U71" s="156"/>
      <c r="V71" s="156"/>
      <c r="W71" s="156"/>
      <c r="X71" s="156"/>
      <c r="Y71" s="156"/>
      <c r="Z71" s="146"/>
      <c r="AA71" s="146"/>
      <c r="AB71" s="146"/>
      <c r="AC71" s="146"/>
      <c r="AD71" s="146"/>
      <c r="AE71" s="146"/>
      <c r="AF71" s="146"/>
      <c r="AG71" s="146" t="s">
        <v>176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71">
        <v>13</v>
      </c>
      <c r="B72" s="172" t="s">
        <v>754</v>
      </c>
      <c r="C72" s="185" t="s">
        <v>755</v>
      </c>
      <c r="D72" s="173" t="s">
        <v>164</v>
      </c>
      <c r="E72" s="174">
        <v>1</v>
      </c>
      <c r="F72" s="175"/>
      <c r="G72" s="176">
        <f>ROUND(E72*F72,2)</f>
        <v>0</v>
      </c>
      <c r="H72" s="157">
        <v>9.7799999999999994</v>
      </c>
      <c r="I72" s="156">
        <f>ROUND(E72*H72,2)</f>
        <v>9.7799999999999994</v>
      </c>
      <c r="J72" s="157">
        <v>161.22</v>
      </c>
      <c r="K72" s="156">
        <f>ROUND(E72*J72,2)</f>
        <v>161.22</v>
      </c>
      <c r="L72" s="156">
        <v>21</v>
      </c>
      <c r="M72" s="156">
        <f>G72*(1+L72/100)</f>
        <v>0</v>
      </c>
      <c r="N72" s="155">
        <v>3.4000000000000002E-4</v>
      </c>
      <c r="O72" s="155">
        <f>ROUND(E72*N72,2)</f>
        <v>0</v>
      </c>
      <c r="P72" s="155">
        <v>5.3999999999999999E-2</v>
      </c>
      <c r="Q72" s="155">
        <f>ROUND(E72*P72,2)</f>
        <v>0.05</v>
      </c>
      <c r="R72" s="156"/>
      <c r="S72" s="156" t="s">
        <v>165</v>
      </c>
      <c r="T72" s="156" t="s">
        <v>497</v>
      </c>
      <c r="U72" s="156">
        <v>0.38100000000000001</v>
      </c>
      <c r="V72" s="156">
        <f>ROUND(E72*U72,2)</f>
        <v>0.38</v>
      </c>
      <c r="W72" s="156"/>
      <c r="X72" s="156" t="s">
        <v>166</v>
      </c>
      <c r="Y72" s="156" t="s">
        <v>167</v>
      </c>
      <c r="Z72" s="146"/>
      <c r="AA72" s="146"/>
      <c r="AB72" s="146"/>
      <c r="AC72" s="146"/>
      <c r="AD72" s="146"/>
      <c r="AE72" s="146"/>
      <c r="AF72" s="146"/>
      <c r="AG72" s="146" t="s">
        <v>168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2">
      <c r="A73" s="153"/>
      <c r="B73" s="154"/>
      <c r="C73" s="186" t="s">
        <v>756</v>
      </c>
      <c r="D73" s="158"/>
      <c r="E73" s="159">
        <v>1</v>
      </c>
      <c r="F73" s="156"/>
      <c r="G73" s="156"/>
      <c r="H73" s="156"/>
      <c r="I73" s="156"/>
      <c r="J73" s="156"/>
      <c r="K73" s="156"/>
      <c r="L73" s="156"/>
      <c r="M73" s="156"/>
      <c r="N73" s="155"/>
      <c r="O73" s="155"/>
      <c r="P73" s="155"/>
      <c r="Q73" s="155"/>
      <c r="R73" s="156"/>
      <c r="S73" s="156"/>
      <c r="T73" s="156"/>
      <c r="U73" s="156"/>
      <c r="V73" s="156"/>
      <c r="W73" s="156"/>
      <c r="X73" s="156"/>
      <c r="Y73" s="156"/>
      <c r="Z73" s="146"/>
      <c r="AA73" s="146"/>
      <c r="AB73" s="146"/>
      <c r="AC73" s="146"/>
      <c r="AD73" s="146"/>
      <c r="AE73" s="146"/>
      <c r="AF73" s="146"/>
      <c r="AG73" s="146" t="s">
        <v>176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71">
        <v>14</v>
      </c>
      <c r="B74" s="172" t="s">
        <v>292</v>
      </c>
      <c r="C74" s="185" t="s">
        <v>293</v>
      </c>
      <c r="D74" s="173" t="s">
        <v>174</v>
      </c>
      <c r="E74" s="174">
        <v>473.91</v>
      </c>
      <c r="F74" s="175"/>
      <c r="G74" s="176">
        <f>ROUND(E74*F74,2)</f>
        <v>0</v>
      </c>
      <c r="H74" s="157">
        <v>0</v>
      </c>
      <c r="I74" s="156">
        <f>ROUND(E74*H74,2)</f>
        <v>0</v>
      </c>
      <c r="J74" s="157">
        <v>12.5</v>
      </c>
      <c r="K74" s="156">
        <f>ROUND(E74*J74,2)</f>
        <v>5923.88</v>
      </c>
      <c r="L74" s="156">
        <v>21</v>
      </c>
      <c r="M74" s="156">
        <f>G74*(1+L74/100)</f>
        <v>0</v>
      </c>
      <c r="N74" s="155">
        <v>0</v>
      </c>
      <c r="O74" s="155">
        <f>ROUND(E74*N74,2)</f>
        <v>0</v>
      </c>
      <c r="P74" s="155">
        <v>4.0000000000000001E-3</v>
      </c>
      <c r="Q74" s="155">
        <f>ROUND(E74*P74,2)</f>
        <v>1.9</v>
      </c>
      <c r="R74" s="156"/>
      <c r="S74" s="156" t="s">
        <v>165</v>
      </c>
      <c r="T74" s="156" t="s">
        <v>497</v>
      </c>
      <c r="U74" s="156">
        <v>0.03</v>
      </c>
      <c r="V74" s="156">
        <f>ROUND(E74*U74,2)</f>
        <v>14.22</v>
      </c>
      <c r="W74" s="156"/>
      <c r="X74" s="156" t="s">
        <v>166</v>
      </c>
      <c r="Y74" s="156" t="s">
        <v>167</v>
      </c>
      <c r="Z74" s="146"/>
      <c r="AA74" s="146"/>
      <c r="AB74" s="146"/>
      <c r="AC74" s="146"/>
      <c r="AD74" s="146"/>
      <c r="AE74" s="146"/>
      <c r="AF74" s="146"/>
      <c r="AG74" s="146" t="s">
        <v>168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2">
      <c r="A75" s="153"/>
      <c r="B75" s="154"/>
      <c r="C75" s="186" t="s">
        <v>757</v>
      </c>
      <c r="D75" s="158"/>
      <c r="E75" s="159">
        <v>473.91</v>
      </c>
      <c r="F75" s="156"/>
      <c r="G75" s="156"/>
      <c r="H75" s="156"/>
      <c r="I75" s="156"/>
      <c r="J75" s="156"/>
      <c r="K75" s="156"/>
      <c r="L75" s="156"/>
      <c r="M75" s="156"/>
      <c r="N75" s="155"/>
      <c r="O75" s="155"/>
      <c r="P75" s="155"/>
      <c r="Q75" s="155"/>
      <c r="R75" s="156"/>
      <c r="S75" s="156"/>
      <c r="T75" s="156"/>
      <c r="U75" s="156"/>
      <c r="V75" s="156"/>
      <c r="W75" s="156"/>
      <c r="X75" s="156"/>
      <c r="Y75" s="156"/>
      <c r="Z75" s="146"/>
      <c r="AA75" s="146"/>
      <c r="AB75" s="146"/>
      <c r="AC75" s="146"/>
      <c r="AD75" s="146"/>
      <c r="AE75" s="146"/>
      <c r="AF75" s="146"/>
      <c r="AG75" s="146" t="s">
        <v>176</v>
      </c>
      <c r="AH75" s="146">
        <v>5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71">
        <v>15</v>
      </c>
      <c r="B76" s="172" t="s">
        <v>758</v>
      </c>
      <c r="C76" s="185" t="s">
        <v>759</v>
      </c>
      <c r="D76" s="173" t="s">
        <v>174</v>
      </c>
      <c r="E76" s="174">
        <v>236.95500000000001</v>
      </c>
      <c r="F76" s="175"/>
      <c r="G76" s="176">
        <f>ROUND(E76*F76,2)</f>
        <v>0</v>
      </c>
      <c r="H76" s="157">
        <v>0</v>
      </c>
      <c r="I76" s="156">
        <f>ROUND(E76*H76,2)</f>
        <v>0</v>
      </c>
      <c r="J76" s="157">
        <v>89.5</v>
      </c>
      <c r="K76" s="156">
        <f>ROUND(E76*J76,2)</f>
        <v>21207.47</v>
      </c>
      <c r="L76" s="156">
        <v>21</v>
      </c>
      <c r="M76" s="156">
        <f>G76*(1+L76/100)</f>
        <v>0</v>
      </c>
      <c r="N76" s="155">
        <v>0</v>
      </c>
      <c r="O76" s="155">
        <f>ROUND(E76*N76,2)</f>
        <v>0</v>
      </c>
      <c r="P76" s="155">
        <v>1.4E-2</v>
      </c>
      <c r="Q76" s="155">
        <f>ROUND(E76*P76,2)</f>
        <v>3.32</v>
      </c>
      <c r="R76" s="156"/>
      <c r="S76" s="156" t="s">
        <v>165</v>
      </c>
      <c r="T76" s="156" t="s">
        <v>712</v>
      </c>
      <c r="U76" s="156">
        <v>0.22</v>
      </c>
      <c r="V76" s="156">
        <f>ROUND(E76*U76,2)</f>
        <v>52.13</v>
      </c>
      <c r="W76" s="156"/>
      <c r="X76" s="156" t="s">
        <v>166</v>
      </c>
      <c r="Y76" s="156" t="s">
        <v>167</v>
      </c>
      <c r="Z76" s="146"/>
      <c r="AA76" s="146"/>
      <c r="AB76" s="146"/>
      <c r="AC76" s="146"/>
      <c r="AD76" s="146"/>
      <c r="AE76" s="146"/>
      <c r="AF76" s="146"/>
      <c r="AG76" s="146" t="s">
        <v>168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2">
      <c r="A77" s="153"/>
      <c r="B77" s="154"/>
      <c r="C77" s="186" t="s">
        <v>760</v>
      </c>
      <c r="D77" s="158"/>
      <c r="E77" s="159">
        <v>236.95500000000001</v>
      </c>
      <c r="F77" s="156"/>
      <c r="G77" s="156"/>
      <c r="H77" s="156"/>
      <c r="I77" s="156"/>
      <c r="J77" s="156"/>
      <c r="K77" s="156"/>
      <c r="L77" s="156"/>
      <c r="M77" s="156"/>
      <c r="N77" s="155"/>
      <c r="O77" s="155"/>
      <c r="P77" s="155"/>
      <c r="Q77" s="155"/>
      <c r="R77" s="156"/>
      <c r="S77" s="156"/>
      <c r="T77" s="156"/>
      <c r="U77" s="156"/>
      <c r="V77" s="156"/>
      <c r="W77" s="156"/>
      <c r="X77" s="156"/>
      <c r="Y77" s="156"/>
      <c r="Z77" s="146"/>
      <c r="AA77" s="146"/>
      <c r="AB77" s="146"/>
      <c r="AC77" s="146"/>
      <c r="AD77" s="146"/>
      <c r="AE77" s="146"/>
      <c r="AF77" s="146"/>
      <c r="AG77" s="146" t="s">
        <v>176</v>
      </c>
      <c r="AH77" s="146">
        <v>5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>
      <c r="A78" s="164" t="s">
        <v>160</v>
      </c>
      <c r="B78" s="165" t="s">
        <v>83</v>
      </c>
      <c r="C78" s="183" t="s">
        <v>84</v>
      </c>
      <c r="D78" s="166"/>
      <c r="E78" s="167"/>
      <c r="F78" s="168"/>
      <c r="G78" s="169">
        <f>SUMIF(AG79:AG84,"&lt;&gt;NOR",G79:G84)</f>
        <v>0</v>
      </c>
      <c r="H78" s="163"/>
      <c r="I78" s="163">
        <f>SUM(I79:I84)</f>
        <v>0</v>
      </c>
      <c r="J78" s="163"/>
      <c r="K78" s="163">
        <f>SUM(K79:K84)</f>
        <v>44968.35</v>
      </c>
      <c r="L78" s="163"/>
      <c r="M78" s="163">
        <f>SUM(M79:M84)</f>
        <v>0</v>
      </c>
      <c r="N78" s="162"/>
      <c r="O78" s="162">
        <f>SUM(O79:O84)</f>
        <v>0</v>
      </c>
      <c r="P78" s="162"/>
      <c r="Q78" s="162">
        <f>SUM(Q79:Q84)</f>
        <v>0</v>
      </c>
      <c r="R78" s="163"/>
      <c r="S78" s="163"/>
      <c r="T78" s="163"/>
      <c r="U78" s="163"/>
      <c r="V78" s="163">
        <f>SUM(V79:V84)</f>
        <v>73.209999999999994</v>
      </c>
      <c r="W78" s="163"/>
      <c r="X78" s="163"/>
      <c r="Y78" s="163"/>
      <c r="AG78" t="s">
        <v>161</v>
      </c>
    </row>
    <row r="79" spans="1:60" outlineLevel="1">
      <c r="A79" s="177">
        <v>16</v>
      </c>
      <c r="B79" s="178" t="s">
        <v>761</v>
      </c>
      <c r="C79" s="184" t="s">
        <v>762</v>
      </c>
      <c r="D79" s="179" t="s">
        <v>261</v>
      </c>
      <c r="E79" s="180">
        <v>20.313659999999999</v>
      </c>
      <c r="F79" s="181"/>
      <c r="G79" s="182">
        <f t="shared" ref="G79:G84" si="0">ROUND(E79*F79,2)</f>
        <v>0</v>
      </c>
      <c r="H79" s="157">
        <v>0</v>
      </c>
      <c r="I79" s="156">
        <f t="shared" ref="I79:I84" si="1">ROUND(E79*H79,2)</f>
        <v>0</v>
      </c>
      <c r="J79" s="157">
        <v>841</v>
      </c>
      <c r="K79" s="156">
        <f t="shared" ref="K79:K84" si="2">ROUND(E79*J79,2)</f>
        <v>17083.79</v>
      </c>
      <c r="L79" s="156">
        <v>21</v>
      </c>
      <c r="M79" s="156">
        <f t="shared" ref="M79:M84" si="3">G79*(1+L79/100)</f>
        <v>0</v>
      </c>
      <c r="N79" s="155">
        <v>0</v>
      </c>
      <c r="O79" s="155">
        <f t="shared" ref="O79:O84" si="4">ROUND(E79*N79,2)</f>
        <v>0</v>
      </c>
      <c r="P79" s="155">
        <v>0</v>
      </c>
      <c r="Q79" s="155">
        <f t="shared" ref="Q79:Q84" si="5">ROUND(E79*P79,2)</f>
        <v>0</v>
      </c>
      <c r="R79" s="156"/>
      <c r="S79" s="156" t="s">
        <v>165</v>
      </c>
      <c r="T79" s="156" t="s">
        <v>712</v>
      </c>
      <c r="U79" s="156">
        <v>2.0670000000000002</v>
      </c>
      <c r="V79" s="156">
        <f t="shared" ref="V79:V84" si="6">ROUND(E79*U79,2)</f>
        <v>41.99</v>
      </c>
      <c r="W79" s="156"/>
      <c r="X79" s="156" t="s">
        <v>669</v>
      </c>
      <c r="Y79" s="156" t="s">
        <v>167</v>
      </c>
      <c r="Z79" s="146"/>
      <c r="AA79" s="146"/>
      <c r="AB79" s="146"/>
      <c r="AC79" s="146"/>
      <c r="AD79" s="146"/>
      <c r="AE79" s="146"/>
      <c r="AF79" s="146"/>
      <c r="AG79" s="146" t="s">
        <v>670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77">
        <v>17</v>
      </c>
      <c r="B80" s="178" t="s">
        <v>673</v>
      </c>
      <c r="C80" s="184" t="s">
        <v>674</v>
      </c>
      <c r="D80" s="179" t="s">
        <v>261</v>
      </c>
      <c r="E80" s="180">
        <v>20.313659999999999</v>
      </c>
      <c r="F80" s="181"/>
      <c r="G80" s="182">
        <f t="shared" si="0"/>
        <v>0</v>
      </c>
      <c r="H80" s="157">
        <v>0</v>
      </c>
      <c r="I80" s="156">
        <f t="shared" si="1"/>
        <v>0</v>
      </c>
      <c r="J80" s="157">
        <v>271.5</v>
      </c>
      <c r="K80" s="156">
        <f t="shared" si="2"/>
        <v>5515.16</v>
      </c>
      <c r="L80" s="156">
        <v>21</v>
      </c>
      <c r="M80" s="156">
        <f t="shared" si="3"/>
        <v>0</v>
      </c>
      <c r="N80" s="155">
        <v>0</v>
      </c>
      <c r="O80" s="155">
        <f t="shared" si="4"/>
        <v>0</v>
      </c>
      <c r="P80" s="155">
        <v>0</v>
      </c>
      <c r="Q80" s="155">
        <f t="shared" si="5"/>
        <v>0</v>
      </c>
      <c r="R80" s="156"/>
      <c r="S80" s="156" t="s">
        <v>165</v>
      </c>
      <c r="T80" s="156" t="s">
        <v>712</v>
      </c>
      <c r="U80" s="156">
        <v>0.49</v>
      </c>
      <c r="V80" s="156">
        <f t="shared" si="6"/>
        <v>9.9499999999999993</v>
      </c>
      <c r="W80" s="156"/>
      <c r="X80" s="156" t="s">
        <v>669</v>
      </c>
      <c r="Y80" s="156" t="s">
        <v>167</v>
      </c>
      <c r="Z80" s="146"/>
      <c r="AA80" s="146"/>
      <c r="AB80" s="146"/>
      <c r="AC80" s="146"/>
      <c r="AD80" s="146"/>
      <c r="AE80" s="146"/>
      <c r="AF80" s="146"/>
      <c r="AG80" s="146" t="s">
        <v>670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>
      <c r="A81" s="177">
        <v>18</v>
      </c>
      <c r="B81" s="178" t="s">
        <v>675</v>
      </c>
      <c r="C81" s="184" t="s">
        <v>676</v>
      </c>
      <c r="D81" s="179" t="s">
        <v>261</v>
      </c>
      <c r="E81" s="180">
        <v>20.313659999999999</v>
      </c>
      <c r="F81" s="181"/>
      <c r="G81" s="182">
        <f t="shared" si="0"/>
        <v>0</v>
      </c>
      <c r="H81" s="157">
        <v>0</v>
      </c>
      <c r="I81" s="156">
        <f t="shared" si="1"/>
        <v>0</v>
      </c>
      <c r="J81" s="157">
        <v>25</v>
      </c>
      <c r="K81" s="156">
        <f t="shared" si="2"/>
        <v>507.84</v>
      </c>
      <c r="L81" s="156">
        <v>21</v>
      </c>
      <c r="M81" s="156">
        <f t="shared" si="3"/>
        <v>0</v>
      </c>
      <c r="N81" s="155">
        <v>0</v>
      </c>
      <c r="O81" s="155">
        <f t="shared" si="4"/>
        <v>0</v>
      </c>
      <c r="P81" s="155">
        <v>0</v>
      </c>
      <c r="Q81" s="155">
        <f t="shared" si="5"/>
        <v>0</v>
      </c>
      <c r="R81" s="156"/>
      <c r="S81" s="156" t="s">
        <v>165</v>
      </c>
      <c r="T81" s="156" t="s">
        <v>712</v>
      </c>
      <c r="U81" s="156">
        <v>0</v>
      </c>
      <c r="V81" s="156">
        <f t="shared" si="6"/>
        <v>0</v>
      </c>
      <c r="W81" s="156"/>
      <c r="X81" s="156" t="s">
        <v>669</v>
      </c>
      <c r="Y81" s="156" t="s">
        <v>167</v>
      </c>
      <c r="Z81" s="146"/>
      <c r="AA81" s="146"/>
      <c r="AB81" s="146"/>
      <c r="AC81" s="146"/>
      <c r="AD81" s="146"/>
      <c r="AE81" s="146"/>
      <c r="AF81" s="146"/>
      <c r="AG81" s="146" t="s">
        <v>670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>
      <c r="A82" s="177">
        <v>19</v>
      </c>
      <c r="B82" s="178" t="s">
        <v>763</v>
      </c>
      <c r="C82" s="184" t="s">
        <v>764</v>
      </c>
      <c r="D82" s="179" t="s">
        <v>261</v>
      </c>
      <c r="E82" s="180">
        <v>20.313659999999999</v>
      </c>
      <c r="F82" s="181"/>
      <c r="G82" s="182">
        <f t="shared" si="0"/>
        <v>0</v>
      </c>
      <c r="H82" s="157">
        <v>0</v>
      </c>
      <c r="I82" s="156">
        <f t="shared" si="1"/>
        <v>0</v>
      </c>
      <c r="J82" s="157">
        <v>383.5</v>
      </c>
      <c r="K82" s="156">
        <f t="shared" si="2"/>
        <v>7790.29</v>
      </c>
      <c r="L82" s="156">
        <v>21</v>
      </c>
      <c r="M82" s="156">
        <f t="shared" si="3"/>
        <v>0</v>
      </c>
      <c r="N82" s="155">
        <v>0</v>
      </c>
      <c r="O82" s="155">
        <f t="shared" si="4"/>
        <v>0</v>
      </c>
      <c r="P82" s="155">
        <v>0</v>
      </c>
      <c r="Q82" s="155">
        <f t="shared" si="5"/>
        <v>0</v>
      </c>
      <c r="R82" s="156"/>
      <c r="S82" s="156" t="s">
        <v>165</v>
      </c>
      <c r="T82" s="156" t="s">
        <v>712</v>
      </c>
      <c r="U82" s="156">
        <v>0.94199999999999995</v>
      </c>
      <c r="V82" s="156">
        <f t="shared" si="6"/>
        <v>19.14</v>
      </c>
      <c r="W82" s="156"/>
      <c r="X82" s="156" t="s">
        <v>669</v>
      </c>
      <c r="Y82" s="156" t="s">
        <v>167</v>
      </c>
      <c r="Z82" s="146"/>
      <c r="AA82" s="146"/>
      <c r="AB82" s="146"/>
      <c r="AC82" s="146"/>
      <c r="AD82" s="146"/>
      <c r="AE82" s="146"/>
      <c r="AF82" s="146"/>
      <c r="AG82" s="146" t="s">
        <v>670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77">
        <v>20</v>
      </c>
      <c r="B83" s="178" t="s">
        <v>765</v>
      </c>
      <c r="C83" s="184" t="s">
        <v>766</v>
      </c>
      <c r="D83" s="179" t="s">
        <v>261</v>
      </c>
      <c r="E83" s="180">
        <v>20.313659999999999</v>
      </c>
      <c r="F83" s="181"/>
      <c r="G83" s="182">
        <f t="shared" si="0"/>
        <v>0</v>
      </c>
      <c r="H83" s="157">
        <v>0</v>
      </c>
      <c r="I83" s="156">
        <f t="shared" si="1"/>
        <v>0</v>
      </c>
      <c r="J83" s="157">
        <v>42.7</v>
      </c>
      <c r="K83" s="156">
        <f t="shared" si="2"/>
        <v>867.39</v>
      </c>
      <c r="L83" s="156">
        <v>21</v>
      </c>
      <c r="M83" s="156">
        <f t="shared" si="3"/>
        <v>0</v>
      </c>
      <c r="N83" s="155">
        <v>0</v>
      </c>
      <c r="O83" s="155">
        <f t="shared" si="4"/>
        <v>0</v>
      </c>
      <c r="P83" s="155">
        <v>0</v>
      </c>
      <c r="Q83" s="155">
        <f t="shared" si="5"/>
        <v>0</v>
      </c>
      <c r="R83" s="156"/>
      <c r="S83" s="156" t="s">
        <v>165</v>
      </c>
      <c r="T83" s="156" t="s">
        <v>712</v>
      </c>
      <c r="U83" s="156">
        <v>0.105</v>
      </c>
      <c r="V83" s="156">
        <f t="shared" si="6"/>
        <v>2.13</v>
      </c>
      <c r="W83" s="156"/>
      <c r="X83" s="156" t="s">
        <v>669</v>
      </c>
      <c r="Y83" s="156" t="s">
        <v>167</v>
      </c>
      <c r="Z83" s="146"/>
      <c r="AA83" s="146"/>
      <c r="AB83" s="146"/>
      <c r="AC83" s="146"/>
      <c r="AD83" s="146"/>
      <c r="AE83" s="146"/>
      <c r="AF83" s="146"/>
      <c r="AG83" s="146" t="s">
        <v>670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>
      <c r="A84" s="177">
        <v>21</v>
      </c>
      <c r="B84" s="178" t="s">
        <v>767</v>
      </c>
      <c r="C84" s="184" t="s">
        <v>768</v>
      </c>
      <c r="D84" s="179" t="s">
        <v>261</v>
      </c>
      <c r="E84" s="180">
        <v>20.313659999999999</v>
      </c>
      <c r="F84" s="181"/>
      <c r="G84" s="182">
        <f t="shared" si="0"/>
        <v>0</v>
      </c>
      <c r="H84" s="157">
        <v>0</v>
      </c>
      <c r="I84" s="156">
        <f t="shared" si="1"/>
        <v>0</v>
      </c>
      <c r="J84" s="157">
        <v>650</v>
      </c>
      <c r="K84" s="156">
        <f t="shared" si="2"/>
        <v>13203.88</v>
      </c>
      <c r="L84" s="156">
        <v>21</v>
      </c>
      <c r="M84" s="156">
        <f t="shared" si="3"/>
        <v>0</v>
      </c>
      <c r="N84" s="155">
        <v>0</v>
      </c>
      <c r="O84" s="155">
        <f t="shared" si="4"/>
        <v>0</v>
      </c>
      <c r="P84" s="155">
        <v>0</v>
      </c>
      <c r="Q84" s="155">
        <f t="shared" si="5"/>
        <v>0</v>
      </c>
      <c r="R84" s="156"/>
      <c r="S84" s="156" t="s">
        <v>769</v>
      </c>
      <c r="T84" s="156" t="s">
        <v>303</v>
      </c>
      <c r="U84" s="156">
        <v>0</v>
      </c>
      <c r="V84" s="156">
        <f t="shared" si="6"/>
        <v>0</v>
      </c>
      <c r="W84" s="156"/>
      <c r="X84" s="156" t="s">
        <v>669</v>
      </c>
      <c r="Y84" s="156" t="s">
        <v>167</v>
      </c>
      <c r="Z84" s="146"/>
      <c r="AA84" s="146"/>
      <c r="AB84" s="146"/>
      <c r="AC84" s="146"/>
      <c r="AD84" s="146"/>
      <c r="AE84" s="146"/>
      <c r="AF84" s="146"/>
      <c r="AG84" s="146" t="s">
        <v>670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>
      <c r="A85" s="164" t="s">
        <v>160</v>
      </c>
      <c r="B85" s="165" t="s">
        <v>85</v>
      </c>
      <c r="C85" s="183" t="s">
        <v>86</v>
      </c>
      <c r="D85" s="166"/>
      <c r="E85" s="167"/>
      <c r="F85" s="168"/>
      <c r="G85" s="169">
        <f>SUMIF(AG86:AG86,"&lt;&gt;NOR",G86:G86)</f>
        <v>0</v>
      </c>
      <c r="H85" s="163"/>
      <c r="I85" s="163">
        <f>SUM(I86:I86)</f>
        <v>0</v>
      </c>
      <c r="J85" s="163"/>
      <c r="K85" s="163">
        <f>SUM(K86:K86)</f>
        <v>4736.58</v>
      </c>
      <c r="L85" s="163"/>
      <c r="M85" s="163">
        <f>SUM(M86:M86)</f>
        <v>0</v>
      </c>
      <c r="N85" s="162"/>
      <c r="O85" s="162">
        <f>SUM(O86:O86)</f>
        <v>0</v>
      </c>
      <c r="P85" s="162"/>
      <c r="Q85" s="162">
        <f>SUM(Q86:Q86)</f>
        <v>0</v>
      </c>
      <c r="R85" s="163"/>
      <c r="S85" s="163"/>
      <c r="T85" s="163"/>
      <c r="U85" s="163"/>
      <c r="V85" s="163">
        <f>SUM(V86:V86)</f>
        <v>10.02</v>
      </c>
      <c r="W85" s="163"/>
      <c r="X85" s="163"/>
      <c r="Y85" s="163"/>
      <c r="AG85" t="s">
        <v>161</v>
      </c>
    </row>
    <row r="86" spans="1:60" outlineLevel="1">
      <c r="A86" s="177">
        <v>22</v>
      </c>
      <c r="B86" s="178" t="s">
        <v>770</v>
      </c>
      <c r="C86" s="184" t="s">
        <v>771</v>
      </c>
      <c r="D86" s="179" t="s">
        <v>261</v>
      </c>
      <c r="E86" s="180">
        <v>4.7699699999999998</v>
      </c>
      <c r="F86" s="181"/>
      <c r="G86" s="182">
        <f>ROUND(E86*F86,2)</f>
        <v>0</v>
      </c>
      <c r="H86" s="157">
        <v>0</v>
      </c>
      <c r="I86" s="156">
        <f>ROUND(E86*H86,2)</f>
        <v>0</v>
      </c>
      <c r="J86" s="157">
        <v>993</v>
      </c>
      <c r="K86" s="156">
        <f>ROUND(E86*J86,2)</f>
        <v>4736.58</v>
      </c>
      <c r="L86" s="156">
        <v>21</v>
      </c>
      <c r="M86" s="156">
        <f>G86*(1+L86/100)</f>
        <v>0</v>
      </c>
      <c r="N86" s="155">
        <v>0</v>
      </c>
      <c r="O86" s="155">
        <f>ROUND(E86*N86,2)</f>
        <v>0</v>
      </c>
      <c r="P86" s="155">
        <v>0</v>
      </c>
      <c r="Q86" s="155">
        <f>ROUND(E86*P86,2)</f>
        <v>0</v>
      </c>
      <c r="R86" s="156"/>
      <c r="S86" s="156" t="s">
        <v>165</v>
      </c>
      <c r="T86" s="156" t="s">
        <v>712</v>
      </c>
      <c r="U86" s="156">
        <v>2.1</v>
      </c>
      <c r="V86" s="156">
        <f>ROUND(E86*U86,2)</f>
        <v>10.02</v>
      </c>
      <c r="W86" s="156"/>
      <c r="X86" s="156" t="s">
        <v>323</v>
      </c>
      <c r="Y86" s="156" t="s">
        <v>167</v>
      </c>
      <c r="Z86" s="146"/>
      <c r="AA86" s="146"/>
      <c r="AB86" s="146"/>
      <c r="AC86" s="146"/>
      <c r="AD86" s="146"/>
      <c r="AE86" s="146"/>
      <c r="AF86" s="146"/>
      <c r="AG86" s="146" t="s">
        <v>324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>
      <c r="A87" s="164" t="s">
        <v>160</v>
      </c>
      <c r="B87" s="165" t="s">
        <v>101</v>
      </c>
      <c r="C87" s="183" t="s">
        <v>102</v>
      </c>
      <c r="D87" s="166"/>
      <c r="E87" s="167"/>
      <c r="F87" s="168"/>
      <c r="G87" s="169">
        <f>SUMIF(AG88:AG89,"&lt;&gt;NOR",G88:G89)</f>
        <v>0</v>
      </c>
      <c r="H87" s="163"/>
      <c r="I87" s="163">
        <f>SUM(I88:I89)</f>
        <v>4556</v>
      </c>
      <c r="J87" s="163"/>
      <c r="K87" s="163">
        <f>SUM(K88:K89)</f>
        <v>1584</v>
      </c>
      <c r="L87" s="163"/>
      <c r="M87" s="163">
        <f>SUM(M88:M89)</f>
        <v>0</v>
      </c>
      <c r="N87" s="162"/>
      <c r="O87" s="162">
        <f>SUM(O88:O89)</f>
        <v>0.03</v>
      </c>
      <c r="P87" s="162"/>
      <c r="Q87" s="162">
        <f>SUM(Q88:Q89)</f>
        <v>0</v>
      </c>
      <c r="R87" s="163"/>
      <c r="S87" s="163"/>
      <c r="T87" s="163"/>
      <c r="U87" s="163"/>
      <c r="V87" s="163">
        <f>SUM(V88:V89)</f>
        <v>3</v>
      </c>
      <c r="W87" s="163"/>
      <c r="X87" s="163"/>
      <c r="Y87" s="163"/>
      <c r="AG87" t="s">
        <v>161</v>
      </c>
    </row>
    <row r="88" spans="1:60" outlineLevel="1">
      <c r="A88" s="177">
        <v>23</v>
      </c>
      <c r="B88" s="178" t="s">
        <v>772</v>
      </c>
      <c r="C88" s="184" t="s">
        <v>773</v>
      </c>
      <c r="D88" s="179" t="s">
        <v>164</v>
      </c>
      <c r="E88" s="180">
        <v>4</v>
      </c>
      <c r="F88" s="181"/>
      <c r="G88" s="182">
        <f>ROUND(E88*F88,2)</f>
        <v>0</v>
      </c>
      <c r="H88" s="157">
        <v>0</v>
      </c>
      <c r="I88" s="156">
        <f>ROUND(E88*H88,2)</f>
        <v>0</v>
      </c>
      <c r="J88" s="157">
        <v>396</v>
      </c>
      <c r="K88" s="156">
        <f>ROUND(E88*J88,2)</f>
        <v>1584</v>
      </c>
      <c r="L88" s="156">
        <v>21</v>
      </c>
      <c r="M88" s="156">
        <f>G88*(1+L88/100)</f>
        <v>0</v>
      </c>
      <c r="N88" s="155">
        <v>0</v>
      </c>
      <c r="O88" s="155">
        <f>ROUND(E88*N88,2)</f>
        <v>0</v>
      </c>
      <c r="P88" s="155">
        <v>0</v>
      </c>
      <c r="Q88" s="155">
        <f>ROUND(E88*P88,2)</f>
        <v>0</v>
      </c>
      <c r="R88" s="156"/>
      <c r="S88" s="156" t="s">
        <v>165</v>
      </c>
      <c r="T88" s="156" t="s">
        <v>497</v>
      </c>
      <c r="U88" s="156">
        <v>0.75</v>
      </c>
      <c r="V88" s="156">
        <f>ROUND(E88*U88,2)</f>
        <v>3</v>
      </c>
      <c r="W88" s="156"/>
      <c r="X88" s="156" t="s">
        <v>166</v>
      </c>
      <c r="Y88" s="156" t="s">
        <v>167</v>
      </c>
      <c r="Z88" s="146"/>
      <c r="AA88" s="146"/>
      <c r="AB88" s="146"/>
      <c r="AC88" s="146"/>
      <c r="AD88" s="146"/>
      <c r="AE88" s="146"/>
      <c r="AF88" s="146"/>
      <c r="AG88" s="146" t="s">
        <v>168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>
      <c r="A89" s="177">
        <v>24</v>
      </c>
      <c r="B89" s="178" t="s">
        <v>774</v>
      </c>
      <c r="C89" s="184" t="s">
        <v>775</v>
      </c>
      <c r="D89" s="179" t="s">
        <v>164</v>
      </c>
      <c r="E89" s="180">
        <v>4</v>
      </c>
      <c r="F89" s="181"/>
      <c r="G89" s="182">
        <f>ROUND(E89*F89,2)</f>
        <v>0</v>
      </c>
      <c r="H89" s="157">
        <v>1139</v>
      </c>
      <c r="I89" s="156">
        <f>ROUND(E89*H89,2)</f>
        <v>4556</v>
      </c>
      <c r="J89" s="157">
        <v>0</v>
      </c>
      <c r="K89" s="156">
        <f>ROUND(E89*J89,2)</f>
        <v>0</v>
      </c>
      <c r="L89" s="156">
        <v>21</v>
      </c>
      <c r="M89" s="156">
        <f>G89*(1+L89/100)</f>
        <v>0</v>
      </c>
      <c r="N89" s="155">
        <v>6.4999999999999997E-3</v>
      </c>
      <c r="O89" s="155">
        <f>ROUND(E89*N89,2)</f>
        <v>0.03</v>
      </c>
      <c r="P89" s="155">
        <v>0</v>
      </c>
      <c r="Q89" s="155">
        <f>ROUND(E89*P89,2)</f>
        <v>0</v>
      </c>
      <c r="R89" s="156" t="s">
        <v>356</v>
      </c>
      <c r="S89" s="156" t="s">
        <v>776</v>
      </c>
      <c r="T89" s="156" t="s">
        <v>776</v>
      </c>
      <c r="U89" s="156">
        <v>0</v>
      </c>
      <c r="V89" s="156">
        <f>ROUND(E89*U89,2)</f>
        <v>0</v>
      </c>
      <c r="W89" s="156"/>
      <c r="X89" s="156" t="s">
        <v>333</v>
      </c>
      <c r="Y89" s="156" t="s">
        <v>167</v>
      </c>
      <c r="Z89" s="146"/>
      <c r="AA89" s="146"/>
      <c r="AB89" s="146"/>
      <c r="AC89" s="146"/>
      <c r="AD89" s="146"/>
      <c r="AE89" s="146"/>
      <c r="AF89" s="146"/>
      <c r="AG89" s="146" t="s">
        <v>357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>
      <c r="A90" s="164" t="s">
        <v>160</v>
      </c>
      <c r="B90" s="165" t="s">
        <v>121</v>
      </c>
      <c r="C90" s="183" t="s">
        <v>122</v>
      </c>
      <c r="D90" s="166"/>
      <c r="E90" s="167"/>
      <c r="F90" s="168"/>
      <c r="G90" s="169">
        <f>SUMIF(AG91:AG92,"&lt;&gt;NOR",G91:G92)</f>
        <v>0</v>
      </c>
      <c r="H90" s="163"/>
      <c r="I90" s="163">
        <f>SUM(I91:I92)</f>
        <v>728.74</v>
      </c>
      <c r="J90" s="163"/>
      <c r="K90" s="163">
        <f>SUM(K91:K92)</f>
        <v>431.92</v>
      </c>
      <c r="L90" s="163"/>
      <c r="M90" s="163">
        <f>SUM(M91:M92)</f>
        <v>0</v>
      </c>
      <c r="N90" s="162"/>
      <c r="O90" s="162">
        <f>SUM(O91:O92)</f>
        <v>0</v>
      </c>
      <c r="P90" s="162"/>
      <c r="Q90" s="162">
        <f>SUM(Q91:Q92)</f>
        <v>0</v>
      </c>
      <c r="R90" s="163"/>
      <c r="S90" s="163"/>
      <c r="T90" s="163"/>
      <c r="U90" s="163"/>
      <c r="V90" s="163">
        <f>SUM(V91:V92)</f>
        <v>0.75</v>
      </c>
      <c r="W90" s="163"/>
      <c r="X90" s="163"/>
      <c r="Y90" s="163"/>
      <c r="AG90" t="s">
        <v>161</v>
      </c>
    </row>
    <row r="91" spans="1:60" outlineLevel="1">
      <c r="A91" s="171">
        <v>25</v>
      </c>
      <c r="B91" s="172" t="s">
        <v>777</v>
      </c>
      <c r="C91" s="185" t="s">
        <v>778</v>
      </c>
      <c r="D91" s="173" t="s">
        <v>174</v>
      </c>
      <c r="E91" s="174">
        <v>2.1179999999999999</v>
      </c>
      <c r="F91" s="175"/>
      <c r="G91" s="176">
        <f>ROUND(E91*F91,2)</f>
        <v>0</v>
      </c>
      <c r="H91" s="157">
        <v>344.07</v>
      </c>
      <c r="I91" s="156">
        <f>ROUND(E91*H91,2)</f>
        <v>728.74</v>
      </c>
      <c r="J91" s="157">
        <v>203.93</v>
      </c>
      <c r="K91" s="156">
        <f>ROUND(E91*J91,2)</f>
        <v>431.92</v>
      </c>
      <c r="L91" s="156">
        <v>21</v>
      </c>
      <c r="M91" s="156">
        <f>G91*(1+L91/100)</f>
        <v>0</v>
      </c>
      <c r="N91" s="155">
        <v>1.14E-3</v>
      </c>
      <c r="O91" s="155">
        <f>ROUND(E91*N91,2)</f>
        <v>0</v>
      </c>
      <c r="P91" s="155">
        <v>0</v>
      </c>
      <c r="Q91" s="155">
        <f>ROUND(E91*P91,2)</f>
        <v>0</v>
      </c>
      <c r="R91" s="156"/>
      <c r="S91" s="156" t="s">
        <v>165</v>
      </c>
      <c r="T91" s="156" t="s">
        <v>497</v>
      </c>
      <c r="U91" s="156">
        <v>0.35599999999999998</v>
      </c>
      <c r="V91" s="156">
        <f>ROUND(E91*U91,2)</f>
        <v>0.75</v>
      </c>
      <c r="W91" s="156"/>
      <c r="X91" s="156" t="s">
        <v>166</v>
      </c>
      <c r="Y91" s="156" t="s">
        <v>167</v>
      </c>
      <c r="Z91" s="146"/>
      <c r="AA91" s="146"/>
      <c r="AB91" s="146"/>
      <c r="AC91" s="146"/>
      <c r="AD91" s="146"/>
      <c r="AE91" s="146"/>
      <c r="AF91" s="146"/>
      <c r="AG91" s="146" t="s">
        <v>168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2">
      <c r="A92" s="153"/>
      <c r="B92" s="154"/>
      <c r="C92" s="186" t="s">
        <v>779</v>
      </c>
      <c r="D92" s="158"/>
      <c r="E92" s="159">
        <v>2.1179999999999999</v>
      </c>
      <c r="F92" s="156"/>
      <c r="G92" s="156"/>
      <c r="H92" s="156"/>
      <c r="I92" s="156"/>
      <c r="J92" s="156"/>
      <c r="K92" s="156"/>
      <c r="L92" s="156"/>
      <c r="M92" s="156"/>
      <c r="N92" s="155"/>
      <c r="O92" s="155"/>
      <c r="P92" s="155"/>
      <c r="Q92" s="155"/>
      <c r="R92" s="156"/>
      <c r="S92" s="156"/>
      <c r="T92" s="156"/>
      <c r="U92" s="156"/>
      <c r="V92" s="156"/>
      <c r="W92" s="156"/>
      <c r="X92" s="156"/>
      <c r="Y92" s="156"/>
      <c r="Z92" s="146"/>
      <c r="AA92" s="146"/>
      <c r="AB92" s="146"/>
      <c r="AC92" s="146"/>
      <c r="AD92" s="146"/>
      <c r="AE92" s="146"/>
      <c r="AF92" s="146"/>
      <c r="AG92" s="146" t="s">
        <v>176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>
      <c r="A93" s="164" t="s">
        <v>160</v>
      </c>
      <c r="B93" s="165" t="s">
        <v>123</v>
      </c>
      <c r="C93" s="183" t="s">
        <v>124</v>
      </c>
      <c r="D93" s="166"/>
      <c r="E93" s="167"/>
      <c r="F93" s="168"/>
      <c r="G93" s="169">
        <f>SUMIF(AG94:AG128,"&lt;&gt;NOR",G94:G128)</f>
        <v>0</v>
      </c>
      <c r="H93" s="163"/>
      <c r="I93" s="163">
        <f>SUM(I94:I128)</f>
        <v>28925.599999999999</v>
      </c>
      <c r="J93" s="163"/>
      <c r="K93" s="163">
        <f>SUM(K94:K128)</f>
        <v>46117.119999999995</v>
      </c>
      <c r="L93" s="163"/>
      <c r="M93" s="163">
        <f>SUM(M94:M128)</f>
        <v>0</v>
      </c>
      <c r="N93" s="162"/>
      <c r="O93" s="162">
        <f>SUM(O94:O128)</f>
        <v>0.34</v>
      </c>
      <c r="P93" s="162"/>
      <c r="Q93" s="162">
        <f>SUM(Q94:Q128)</f>
        <v>0</v>
      </c>
      <c r="R93" s="163"/>
      <c r="S93" s="163"/>
      <c r="T93" s="163"/>
      <c r="U93" s="163"/>
      <c r="V93" s="163">
        <f>SUM(V94:V128)</f>
        <v>82.789999999999992</v>
      </c>
      <c r="W93" s="163"/>
      <c r="X93" s="163"/>
      <c r="Y93" s="163"/>
      <c r="AG93" t="s">
        <v>161</v>
      </c>
    </row>
    <row r="94" spans="1:60" outlineLevel="1">
      <c r="A94" s="171">
        <v>26</v>
      </c>
      <c r="B94" s="172" t="s">
        <v>780</v>
      </c>
      <c r="C94" s="185" t="s">
        <v>781</v>
      </c>
      <c r="D94" s="173" t="s">
        <v>174</v>
      </c>
      <c r="E94" s="174">
        <v>402.95749999999998</v>
      </c>
      <c r="F94" s="175"/>
      <c r="G94" s="176">
        <f>ROUND(E94*F94,2)</f>
        <v>0</v>
      </c>
      <c r="H94" s="157">
        <v>14.1</v>
      </c>
      <c r="I94" s="156">
        <f>ROUND(E94*H94,2)</f>
        <v>5681.7</v>
      </c>
      <c r="J94" s="157">
        <v>18.3</v>
      </c>
      <c r="K94" s="156">
        <f>ROUND(E94*J94,2)</f>
        <v>7374.12</v>
      </c>
      <c r="L94" s="156">
        <v>21</v>
      </c>
      <c r="M94" s="156">
        <f>G94*(1+L94/100)</f>
        <v>0</v>
      </c>
      <c r="N94" s="155">
        <v>1.9000000000000001E-4</v>
      </c>
      <c r="O94" s="155">
        <f>ROUND(E94*N94,2)</f>
        <v>0.08</v>
      </c>
      <c r="P94" s="155">
        <v>0</v>
      </c>
      <c r="Q94" s="155">
        <f>ROUND(E94*P94,2)</f>
        <v>0</v>
      </c>
      <c r="R94" s="156"/>
      <c r="S94" s="156" t="s">
        <v>165</v>
      </c>
      <c r="T94" s="156" t="s">
        <v>712</v>
      </c>
      <c r="U94" s="156">
        <v>3.2480000000000002E-2</v>
      </c>
      <c r="V94" s="156">
        <f>ROUND(E94*U94,2)</f>
        <v>13.09</v>
      </c>
      <c r="W94" s="156"/>
      <c r="X94" s="156" t="s">
        <v>166</v>
      </c>
      <c r="Y94" s="156" t="s">
        <v>167</v>
      </c>
      <c r="Z94" s="146"/>
      <c r="AA94" s="146"/>
      <c r="AB94" s="146"/>
      <c r="AC94" s="146"/>
      <c r="AD94" s="146"/>
      <c r="AE94" s="146"/>
      <c r="AF94" s="146"/>
      <c r="AG94" s="146" t="s">
        <v>304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2">
      <c r="A95" s="153"/>
      <c r="B95" s="154"/>
      <c r="C95" s="186" t="s">
        <v>757</v>
      </c>
      <c r="D95" s="158"/>
      <c r="E95" s="159">
        <v>473.91</v>
      </c>
      <c r="F95" s="156"/>
      <c r="G95" s="156"/>
      <c r="H95" s="156"/>
      <c r="I95" s="156"/>
      <c r="J95" s="156"/>
      <c r="K95" s="156"/>
      <c r="L95" s="156"/>
      <c r="M95" s="156"/>
      <c r="N95" s="155"/>
      <c r="O95" s="155"/>
      <c r="P95" s="155"/>
      <c r="Q95" s="155"/>
      <c r="R95" s="156"/>
      <c r="S95" s="156"/>
      <c r="T95" s="156"/>
      <c r="U95" s="156"/>
      <c r="V95" s="156"/>
      <c r="W95" s="156"/>
      <c r="X95" s="156"/>
      <c r="Y95" s="156"/>
      <c r="Z95" s="146"/>
      <c r="AA95" s="146"/>
      <c r="AB95" s="146"/>
      <c r="AC95" s="146"/>
      <c r="AD95" s="146"/>
      <c r="AE95" s="146"/>
      <c r="AF95" s="146"/>
      <c r="AG95" s="146" t="s">
        <v>176</v>
      </c>
      <c r="AH95" s="146">
        <v>5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3">
      <c r="A96" s="153"/>
      <c r="B96" s="154"/>
      <c r="C96" s="186" t="s">
        <v>782</v>
      </c>
      <c r="D96" s="158"/>
      <c r="E96" s="159">
        <v>-236.95500000000001</v>
      </c>
      <c r="F96" s="156"/>
      <c r="G96" s="156"/>
      <c r="H96" s="156"/>
      <c r="I96" s="156"/>
      <c r="J96" s="156"/>
      <c r="K96" s="156"/>
      <c r="L96" s="156"/>
      <c r="M96" s="156"/>
      <c r="N96" s="155"/>
      <c r="O96" s="155"/>
      <c r="P96" s="155"/>
      <c r="Q96" s="155"/>
      <c r="R96" s="156"/>
      <c r="S96" s="156"/>
      <c r="T96" s="156"/>
      <c r="U96" s="156"/>
      <c r="V96" s="156"/>
      <c r="W96" s="156"/>
      <c r="X96" s="156"/>
      <c r="Y96" s="156"/>
      <c r="Z96" s="146"/>
      <c r="AA96" s="146"/>
      <c r="AB96" s="146"/>
      <c r="AC96" s="146"/>
      <c r="AD96" s="146"/>
      <c r="AE96" s="146"/>
      <c r="AF96" s="146"/>
      <c r="AG96" s="146" t="s">
        <v>176</v>
      </c>
      <c r="AH96" s="146">
        <v>5</v>
      </c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3">
      <c r="A97" s="153"/>
      <c r="B97" s="154"/>
      <c r="C97" s="186" t="s">
        <v>783</v>
      </c>
      <c r="D97" s="158"/>
      <c r="E97" s="159"/>
      <c r="F97" s="156"/>
      <c r="G97" s="156"/>
      <c r="H97" s="156"/>
      <c r="I97" s="156"/>
      <c r="J97" s="156"/>
      <c r="K97" s="156"/>
      <c r="L97" s="156"/>
      <c r="M97" s="156"/>
      <c r="N97" s="155"/>
      <c r="O97" s="155"/>
      <c r="P97" s="155"/>
      <c r="Q97" s="155"/>
      <c r="R97" s="156"/>
      <c r="S97" s="156"/>
      <c r="T97" s="156"/>
      <c r="U97" s="156"/>
      <c r="V97" s="156"/>
      <c r="W97" s="156"/>
      <c r="X97" s="156"/>
      <c r="Y97" s="156"/>
      <c r="Z97" s="146"/>
      <c r="AA97" s="146"/>
      <c r="AB97" s="146"/>
      <c r="AC97" s="146"/>
      <c r="AD97" s="146"/>
      <c r="AE97" s="146"/>
      <c r="AF97" s="146"/>
      <c r="AG97" s="146" t="s">
        <v>176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3">
      <c r="A98" s="153"/>
      <c r="B98" s="154"/>
      <c r="C98" s="187" t="s">
        <v>250</v>
      </c>
      <c r="D98" s="160"/>
      <c r="E98" s="161"/>
      <c r="F98" s="156"/>
      <c r="G98" s="156"/>
      <c r="H98" s="156"/>
      <c r="I98" s="156"/>
      <c r="J98" s="156"/>
      <c r="K98" s="156"/>
      <c r="L98" s="156"/>
      <c r="M98" s="156"/>
      <c r="N98" s="155"/>
      <c r="O98" s="155"/>
      <c r="P98" s="155"/>
      <c r="Q98" s="155"/>
      <c r="R98" s="156"/>
      <c r="S98" s="156"/>
      <c r="T98" s="156"/>
      <c r="U98" s="156"/>
      <c r="V98" s="156"/>
      <c r="W98" s="156"/>
      <c r="X98" s="156"/>
      <c r="Y98" s="156"/>
      <c r="Z98" s="146"/>
      <c r="AA98" s="146"/>
      <c r="AB98" s="146"/>
      <c r="AC98" s="146"/>
      <c r="AD98" s="146"/>
      <c r="AE98" s="146"/>
      <c r="AF98" s="146"/>
      <c r="AG98" s="146" t="s">
        <v>176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3">
      <c r="A99" s="153"/>
      <c r="B99" s="154"/>
      <c r="C99" s="188" t="s">
        <v>784</v>
      </c>
      <c r="D99" s="160"/>
      <c r="E99" s="161">
        <v>23</v>
      </c>
      <c r="F99" s="156"/>
      <c r="G99" s="156"/>
      <c r="H99" s="156"/>
      <c r="I99" s="156"/>
      <c r="J99" s="156"/>
      <c r="K99" s="156"/>
      <c r="L99" s="156"/>
      <c r="M99" s="156"/>
      <c r="N99" s="155"/>
      <c r="O99" s="155"/>
      <c r="P99" s="155"/>
      <c r="Q99" s="155"/>
      <c r="R99" s="156"/>
      <c r="S99" s="156"/>
      <c r="T99" s="156"/>
      <c r="U99" s="156"/>
      <c r="V99" s="156"/>
      <c r="W99" s="156"/>
      <c r="X99" s="156"/>
      <c r="Y99" s="156"/>
      <c r="Z99" s="146"/>
      <c r="AA99" s="146"/>
      <c r="AB99" s="146"/>
      <c r="AC99" s="146"/>
      <c r="AD99" s="146"/>
      <c r="AE99" s="146"/>
      <c r="AF99" s="146"/>
      <c r="AG99" s="146" t="s">
        <v>176</v>
      </c>
      <c r="AH99" s="146">
        <v>2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3">
      <c r="A100" s="153"/>
      <c r="B100" s="154"/>
      <c r="C100" s="188" t="s">
        <v>785</v>
      </c>
      <c r="D100" s="160"/>
      <c r="E100" s="161">
        <v>25.31</v>
      </c>
      <c r="F100" s="156"/>
      <c r="G100" s="156"/>
      <c r="H100" s="156"/>
      <c r="I100" s="156"/>
      <c r="J100" s="156"/>
      <c r="K100" s="156"/>
      <c r="L100" s="156"/>
      <c r="M100" s="156"/>
      <c r="N100" s="155"/>
      <c r="O100" s="155"/>
      <c r="P100" s="155"/>
      <c r="Q100" s="155"/>
      <c r="R100" s="156"/>
      <c r="S100" s="156"/>
      <c r="T100" s="156"/>
      <c r="U100" s="156"/>
      <c r="V100" s="156"/>
      <c r="W100" s="156"/>
      <c r="X100" s="156"/>
      <c r="Y100" s="156"/>
      <c r="Z100" s="146"/>
      <c r="AA100" s="146"/>
      <c r="AB100" s="146"/>
      <c r="AC100" s="146"/>
      <c r="AD100" s="146"/>
      <c r="AE100" s="146"/>
      <c r="AF100" s="146"/>
      <c r="AG100" s="146" t="s">
        <v>176</v>
      </c>
      <c r="AH100" s="146">
        <v>2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3">
      <c r="A101" s="153"/>
      <c r="B101" s="154"/>
      <c r="C101" s="188" t="s">
        <v>786</v>
      </c>
      <c r="D101" s="160"/>
      <c r="E101" s="161">
        <v>4.8</v>
      </c>
      <c r="F101" s="156"/>
      <c r="G101" s="156"/>
      <c r="H101" s="156"/>
      <c r="I101" s="156"/>
      <c r="J101" s="156"/>
      <c r="K101" s="156"/>
      <c r="L101" s="156"/>
      <c r="M101" s="156"/>
      <c r="N101" s="155"/>
      <c r="O101" s="155"/>
      <c r="P101" s="155"/>
      <c r="Q101" s="155"/>
      <c r="R101" s="156"/>
      <c r="S101" s="156"/>
      <c r="T101" s="156"/>
      <c r="U101" s="156"/>
      <c r="V101" s="156"/>
      <c r="W101" s="156"/>
      <c r="X101" s="156"/>
      <c r="Y101" s="156"/>
      <c r="Z101" s="146"/>
      <c r="AA101" s="146"/>
      <c r="AB101" s="146"/>
      <c r="AC101" s="146"/>
      <c r="AD101" s="146"/>
      <c r="AE101" s="146"/>
      <c r="AF101" s="146"/>
      <c r="AG101" s="146" t="s">
        <v>176</v>
      </c>
      <c r="AH101" s="146">
        <v>2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3">
      <c r="A102" s="153"/>
      <c r="B102" s="154"/>
      <c r="C102" s="188" t="s">
        <v>787</v>
      </c>
      <c r="D102" s="160"/>
      <c r="E102" s="161">
        <v>9.77</v>
      </c>
      <c r="F102" s="156"/>
      <c r="G102" s="156"/>
      <c r="H102" s="156"/>
      <c r="I102" s="156"/>
      <c r="J102" s="156"/>
      <c r="K102" s="156"/>
      <c r="L102" s="156"/>
      <c r="M102" s="156"/>
      <c r="N102" s="155"/>
      <c r="O102" s="155"/>
      <c r="P102" s="155"/>
      <c r="Q102" s="155"/>
      <c r="R102" s="156"/>
      <c r="S102" s="156"/>
      <c r="T102" s="156"/>
      <c r="U102" s="156"/>
      <c r="V102" s="156"/>
      <c r="W102" s="156"/>
      <c r="X102" s="156"/>
      <c r="Y102" s="156"/>
      <c r="Z102" s="146"/>
      <c r="AA102" s="146"/>
      <c r="AB102" s="146"/>
      <c r="AC102" s="146"/>
      <c r="AD102" s="146"/>
      <c r="AE102" s="146"/>
      <c r="AF102" s="146"/>
      <c r="AG102" s="146" t="s">
        <v>176</v>
      </c>
      <c r="AH102" s="146">
        <v>2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3">
      <c r="A103" s="153"/>
      <c r="B103" s="154"/>
      <c r="C103" s="188" t="s">
        <v>788</v>
      </c>
      <c r="D103" s="160"/>
      <c r="E103" s="161">
        <v>8.7799999999999994</v>
      </c>
      <c r="F103" s="156"/>
      <c r="G103" s="156"/>
      <c r="H103" s="156"/>
      <c r="I103" s="156"/>
      <c r="J103" s="156"/>
      <c r="K103" s="156"/>
      <c r="L103" s="156"/>
      <c r="M103" s="156"/>
      <c r="N103" s="155"/>
      <c r="O103" s="155"/>
      <c r="P103" s="155"/>
      <c r="Q103" s="155"/>
      <c r="R103" s="156"/>
      <c r="S103" s="156"/>
      <c r="T103" s="156"/>
      <c r="U103" s="156"/>
      <c r="V103" s="156"/>
      <c r="W103" s="156"/>
      <c r="X103" s="156"/>
      <c r="Y103" s="156"/>
      <c r="Z103" s="146"/>
      <c r="AA103" s="146"/>
      <c r="AB103" s="146"/>
      <c r="AC103" s="146"/>
      <c r="AD103" s="146"/>
      <c r="AE103" s="146"/>
      <c r="AF103" s="146"/>
      <c r="AG103" s="146" t="s">
        <v>176</v>
      </c>
      <c r="AH103" s="146">
        <v>2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3">
      <c r="A104" s="153"/>
      <c r="B104" s="154"/>
      <c r="C104" s="188" t="s">
        <v>789</v>
      </c>
      <c r="D104" s="160"/>
      <c r="E104" s="161">
        <v>30.1</v>
      </c>
      <c r="F104" s="156"/>
      <c r="G104" s="156"/>
      <c r="H104" s="156"/>
      <c r="I104" s="156"/>
      <c r="J104" s="156"/>
      <c r="K104" s="156"/>
      <c r="L104" s="156"/>
      <c r="M104" s="156"/>
      <c r="N104" s="155"/>
      <c r="O104" s="155"/>
      <c r="P104" s="155"/>
      <c r="Q104" s="155"/>
      <c r="R104" s="156"/>
      <c r="S104" s="156"/>
      <c r="T104" s="156"/>
      <c r="U104" s="156"/>
      <c r="V104" s="156"/>
      <c r="W104" s="156"/>
      <c r="X104" s="156"/>
      <c r="Y104" s="156"/>
      <c r="Z104" s="146"/>
      <c r="AA104" s="146"/>
      <c r="AB104" s="146"/>
      <c r="AC104" s="146"/>
      <c r="AD104" s="146"/>
      <c r="AE104" s="146"/>
      <c r="AF104" s="146"/>
      <c r="AG104" s="146" t="s">
        <v>176</v>
      </c>
      <c r="AH104" s="146">
        <v>2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3">
      <c r="A105" s="153"/>
      <c r="B105" s="154"/>
      <c r="C105" s="188" t="s">
        <v>790</v>
      </c>
      <c r="D105" s="160"/>
      <c r="E105" s="161">
        <v>18.399999999999999</v>
      </c>
      <c r="F105" s="156"/>
      <c r="G105" s="156"/>
      <c r="H105" s="156"/>
      <c r="I105" s="156"/>
      <c r="J105" s="156"/>
      <c r="K105" s="156"/>
      <c r="L105" s="156"/>
      <c r="M105" s="156"/>
      <c r="N105" s="155"/>
      <c r="O105" s="155"/>
      <c r="P105" s="155"/>
      <c r="Q105" s="155"/>
      <c r="R105" s="156"/>
      <c r="S105" s="156"/>
      <c r="T105" s="156"/>
      <c r="U105" s="156"/>
      <c r="V105" s="156"/>
      <c r="W105" s="156"/>
      <c r="X105" s="156"/>
      <c r="Y105" s="156"/>
      <c r="Z105" s="146"/>
      <c r="AA105" s="146"/>
      <c r="AB105" s="146"/>
      <c r="AC105" s="146"/>
      <c r="AD105" s="146"/>
      <c r="AE105" s="146"/>
      <c r="AF105" s="146"/>
      <c r="AG105" s="146" t="s">
        <v>176</v>
      </c>
      <c r="AH105" s="146">
        <v>2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3">
      <c r="A106" s="153"/>
      <c r="B106" s="154"/>
      <c r="C106" s="188" t="s">
        <v>791</v>
      </c>
      <c r="D106" s="160"/>
      <c r="E106" s="161">
        <v>13.17</v>
      </c>
      <c r="F106" s="156"/>
      <c r="G106" s="156"/>
      <c r="H106" s="156"/>
      <c r="I106" s="156"/>
      <c r="J106" s="156"/>
      <c r="K106" s="156"/>
      <c r="L106" s="156"/>
      <c r="M106" s="156"/>
      <c r="N106" s="155"/>
      <c r="O106" s="155"/>
      <c r="P106" s="155"/>
      <c r="Q106" s="155"/>
      <c r="R106" s="156"/>
      <c r="S106" s="156"/>
      <c r="T106" s="156"/>
      <c r="U106" s="156"/>
      <c r="V106" s="156"/>
      <c r="W106" s="156"/>
      <c r="X106" s="156"/>
      <c r="Y106" s="156"/>
      <c r="Z106" s="146"/>
      <c r="AA106" s="146"/>
      <c r="AB106" s="146"/>
      <c r="AC106" s="146"/>
      <c r="AD106" s="146"/>
      <c r="AE106" s="146"/>
      <c r="AF106" s="146"/>
      <c r="AG106" s="146" t="s">
        <v>176</v>
      </c>
      <c r="AH106" s="146">
        <v>2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3">
      <c r="A107" s="153"/>
      <c r="B107" s="154"/>
      <c r="C107" s="188" t="s">
        <v>792</v>
      </c>
      <c r="D107" s="160"/>
      <c r="E107" s="161">
        <v>11.02</v>
      </c>
      <c r="F107" s="156"/>
      <c r="G107" s="156"/>
      <c r="H107" s="156"/>
      <c r="I107" s="156"/>
      <c r="J107" s="156"/>
      <c r="K107" s="156"/>
      <c r="L107" s="156"/>
      <c r="M107" s="156"/>
      <c r="N107" s="155"/>
      <c r="O107" s="155"/>
      <c r="P107" s="155"/>
      <c r="Q107" s="155"/>
      <c r="R107" s="156"/>
      <c r="S107" s="156"/>
      <c r="T107" s="156"/>
      <c r="U107" s="156"/>
      <c r="V107" s="156"/>
      <c r="W107" s="156"/>
      <c r="X107" s="156"/>
      <c r="Y107" s="156"/>
      <c r="Z107" s="146"/>
      <c r="AA107" s="146"/>
      <c r="AB107" s="146"/>
      <c r="AC107" s="146"/>
      <c r="AD107" s="146"/>
      <c r="AE107" s="146"/>
      <c r="AF107" s="146"/>
      <c r="AG107" s="146" t="s">
        <v>176</v>
      </c>
      <c r="AH107" s="146">
        <v>2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3">
      <c r="A108" s="153"/>
      <c r="B108" s="154"/>
      <c r="C108" s="187" t="s">
        <v>255</v>
      </c>
      <c r="D108" s="160"/>
      <c r="E108" s="161"/>
      <c r="F108" s="156"/>
      <c r="G108" s="156"/>
      <c r="H108" s="156"/>
      <c r="I108" s="156"/>
      <c r="J108" s="156"/>
      <c r="K108" s="156"/>
      <c r="L108" s="156"/>
      <c r="M108" s="156"/>
      <c r="N108" s="155"/>
      <c r="O108" s="155"/>
      <c r="P108" s="155"/>
      <c r="Q108" s="155"/>
      <c r="R108" s="156"/>
      <c r="S108" s="156"/>
      <c r="T108" s="156"/>
      <c r="U108" s="156"/>
      <c r="V108" s="156"/>
      <c r="W108" s="156"/>
      <c r="X108" s="156"/>
      <c r="Y108" s="156"/>
      <c r="Z108" s="146"/>
      <c r="AA108" s="146"/>
      <c r="AB108" s="146"/>
      <c r="AC108" s="146"/>
      <c r="AD108" s="146"/>
      <c r="AE108" s="146"/>
      <c r="AF108" s="146"/>
      <c r="AG108" s="146" t="s">
        <v>176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3">
      <c r="A109" s="153"/>
      <c r="B109" s="154"/>
      <c r="C109" s="186" t="s">
        <v>793</v>
      </c>
      <c r="D109" s="158"/>
      <c r="E109" s="159">
        <v>166.0025</v>
      </c>
      <c r="F109" s="156"/>
      <c r="G109" s="156"/>
      <c r="H109" s="156"/>
      <c r="I109" s="156"/>
      <c r="J109" s="156"/>
      <c r="K109" s="156"/>
      <c r="L109" s="156"/>
      <c r="M109" s="156"/>
      <c r="N109" s="155"/>
      <c r="O109" s="155"/>
      <c r="P109" s="155"/>
      <c r="Q109" s="155"/>
      <c r="R109" s="156"/>
      <c r="S109" s="156"/>
      <c r="T109" s="156"/>
      <c r="U109" s="156"/>
      <c r="V109" s="156"/>
      <c r="W109" s="156"/>
      <c r="X109" s="156"/>
      <c r="Y109" s="156"/>
      <c r="Z109" s="146"/>
      <c r="AA109" s="146"/>
      <c r="AB109" s="146"/>
      <c r="AC109" s="146"/>
      <c r="AD109" s="146"/>
      <c r="AE109" s="146"/>
      <c r="AF109" s="146"/>
      <c r="AG109" s="146" t="s">
        <v>176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71">
        <v>27</v>
      </c>
      <c r="B110" s="172" t="s">
        <v>794</v>
      </c>
      <c r="C110" s="185" t="s">
        <v>795</v>
      </c>
      <c r="D110" s="173" t="s">
        <v>174</v>
      </c>
      <c r="E110" s="174">
        <v>402.95749999999998</v>
      </c>
      <c r="F110" s="175"/>
      <c r="G110" s="176">
        <f>ROUND(E110*F110,2)</f>
        <v>0</v>
      </c>
      <c r="H110" s="157">
        <v>32.08</v>
      </c>
      <c r="I110" s="156">
        <f>ROUND(E110*H110,2)</f>
        <v>12926.88</v>
      </c>
      <c r="J110" s="157">
        <v>57.42</v>
      </c>
      <c r="K110" s="156">
        <f>ROUND(E110*J110,2)</f>
        <v>23137.82</v>
      </c>
      <c r="L110" s="156">
        <v>21</v>
      </c>
      <c r="M110" s="156">
        <f>G110*(1+L110/100)</f>
        <v>0</v>
      </c>
      <c r="N110" s="155">
        <v>4.6000000000000001E-4</v>
      </c>
      <c r="O110" s="155">
        <f>ROUND(E110*N110,2)</f>
        <v>0.19</v>
      </c>
      <c r="P110" s="155">
        <v>0</v>
      </c>
      <c r="Q110" s="155">
        <f>ROUND(E110*P110,2)</f>
        <v>0</v>
      </c>
      <c r="R110" s="156"/>
      <c r="S110" s="156" t="s">
        <v>165</v>
      </c>
      <c r="T110" s="156" t="s">
        <v>712</v>
      </c>
      <c r="U110" s="156">
        <v>0.10191</v>
      </c>
      <c r="V110" s="156">
        <f>ROUND(E110*U110,2)</f>
        <v>41.07</v>
      </c>
      <c r="W110" s="156"/>
      <c r="X110" s="156" t="s">
        <v>166</v>
      </c>
      <c r="Y110" s="156" t="s">
        <v>167</v>
      </c>
      <c r="Z110" s="146"/>
      <c r="AA110" s="146"/>
      <c r="AB110" s="146"/>
      <c r="AC110" s="146"/>
      <c r="AD110" s="146"/>
      <c r="AE110" s="146"/>
      <c r="AF110" s="146"/>
      <c r="AG110" s="146" t="s">
        <v>304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2">
      <c r="A111" s="153"/>
      <c r="B111" s="154"/>
      <c r="C111" s="186" t="s">
        <v>796</v>
      </c>
      <c r="D111" s="158"/>
      <c r="E111" s="159">
        <v>402.95749999999998</v>
      </c>
      <c r="F111" s="156"/>
      <c r="G111" s="156"/>
      <c r="H111" s="156"/>
      <c r="I111" s="156"/>
      <c r="J111" s="156"/>
      <c r="K111" s="156"/>
      <c r="L111" s="156"/>
      <c r="M111" s="156"/>
      <c r="N111" s="155"/>
      <c r="O111" s="155"/>
      <c r="P111" s="155"/>
      <c r="Q111" s="155"/>
      <c r="R111" s="156"/>
      <c r="S111" s="156"/>
      <c r="T111" s="156"/>
      <c r="U111" s="156"/>
      <c r="V111" s="156"/>
      <c r="W111" s="156"/>
      <c r="X111" s="156"/>
      <c r="Y111" s="156"/>
      <c r="Z111" s="146"/>
      <c r="AA111" s="146"/>
      <c r="AB111" s="146"/>
      <c r="AC111" s="146"/>
      <c r="AD111" s="146"/>
      <c r="AE111" s="146"/>
      <c r="AF111" s="146"/>
      <c r="AG111" s="146" t="s">
        <v>176</v>
      </c>
      <c r="AH111" s="146">
        <v>5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>
      <c r="A112" s="171">
        <v>28</v>
      </c>
      <c r="B112" s="172" t="s">
        <v>797</v>
      </c>
      <c r="C112" s="185" t="s">
        <v>798</v>
      </c>
      <c r="D112" s="173" t="s">
        <v>174</v>
      </c>
      <c r="E112" s="174">
        <v>639.91250000000002</v>
      </c>
      <c r="F112" s="175"/>
      <c r="G112" s="176">
        <f>ROUND(E112*F112,2)</f>
        <v>0</v>
      </c>
      <c r="H112" s="157">
        <v>0</v>
      </c>
      <c r="I112" s="156">
        <f>ROUND(E112*H112,2)</f>
        <v>0</v>
      </c>
      <c r="J112" s="157">
        <v>3.85</v>
      </c>
      <c r="K112" s="156">
        <f>ROUND(E112*J112,2)</f>
        <v>2463.66</v>
      </c>
      <c r="L112" s="156">
        <v>21</v>
      </c>
      <c r="M112" s="156">
        <f>G112*(1+L112/100)</f>
        <v>0</v>
      </c>
      <c r="N112" s="155">
        <v>0</v>
      </c>
      <c r="O112" s="155">
        <f>ROUND(E112*N112,2)</f>
        <v>0</v>
      </c>
      <c r="P112" s="155">
        <v>0</v>
      </c>
      <c r="Q112" s="155">
        <f>ROUND(E112*P112,2)</f>
        <v>0</v>
      </c>
      <c r="R112" s="156"/>
      <c r="S112" s="156" t="s">
        <v>165</v>
      </c>
      <c r="T112" s="156" t="s">
        <v>712</v>
      </c>
      <c r="U112" s="156">
        <v>7.0000000000000001E-3</v>
      </c>
      <c r="V112" s="156">
        <f>ROUND(E112*U112,2)</f>
        <v>4.4800000000000004</v>
      </c>
      <c r="W112" s="156"/>
      <c r="X112" s="156" t="s">
        <v>166</v>
      </c>
      <c r="Y112" s="156" t="s">
        <v>167</v>
      </c>
      <c r="Z112" s="146"/>
      <c r="AA112" s="146"/>
      <c r="AB112" s="146"/>
      <c r="AC112" s="146"/>
      <c r="AD112" s="146"/>
      <c r="AE112" s="146"/>
      <c r="AF112" s="146"/>
      <c r="AG112" s="146" t="s">
        <v>168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2">
      <c r="A113" s="153"/>
      <c r="B113" s="154"/>
      <c r="C113" s="186" t="s">
        <v>757</v>
      </c>
      <c r="D113" s="158"/>
      <c r="E113" s="159">
        <v>473.91</v>
      </c>
      <c r="F113" s="156"/>
      <c r="G113" s="156"/>
      <c r="H113" s="156"/>
      <c r="I113" s="156"/>
      <c r="J113" s="156"/>
      <c r="K113" s="156"/>
      <c r="L113" s="156"/>
      <c r="M113" s="156"/>
      <c r="N113" s="155"/>
      <c r="O113" s="155"/>
      <c r="P113" s="155"/>
      <c r="Q113" s="155"/>
      <c r="R113" s="156"/>
      <c r="S113" s="156"/>
      <c r="T113" s="156"/>
      <c r="U113" s="156"/>
      <c r="V113" s="156"/>
      <c r="W113" s="156"/>
      <c r="X113" s="156"/>
      <c r="Y113" s="156"/>
      <c r="Z113" s="146"/>
      <c r="AA113" s="146"/>
      <c r="AB113" s="146"/>
      <c r="AC113" s="146"/>
      <c r="AD113" s="146"/>
      <c r="AE113" s="146"/>
      <c r="AF113" s="146"/>
      <c r="AG113" s="146" t="s">
        <v>176</v>
      </c>
      <c r="AH113" s="146">
        <v>5</v>
      </c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3">
      <c r="A114" s="153"/>
      <c r="B114" s="154"/>
      <c r="C114" s="186" t="s">
        <v>783</v>
      </c>
      <c r="D114" s="158"/>
      <c r="E114" s="159"/>
      <c r="F114" s="156"/>
      <c r="G114" s="156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176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>
      <c r="A115" s="153"/>
      <c r="B115" s="154"/>
      <c r="C115" s="187" t="s">
        <v>250</v>
      </c>
      <c r="D115" s="160"/>
      <c r="E115" s="161"/>
      <c r="F115" s="156"/>
      <c r="G115" s="156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176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3">
      <c r="A116" s="153"/>
      <c r="B116" s="154"/>
      <c r="C116" s="188" t="s">
        <v>784</v>
      </c>
      <c r="D116" s="160"/>
      <c r="E116" s="161">
        <v>23</v>
      </c>
      <c r="F116" s="156"/>
      <c r="G116" s="156"/>
      <c r="H116" s="156"/>
      <c r="I116" s="156"/>
      <c r="J116" s="156"/>
      <c r="K116" s="156"/>
      <c r="L116" s="156"/>
      <c r="M116" s="156"/>
      <c r="N116" s="155"/>
      <c r="O116" s="155"/>
      <c r="P116" s="155"/>
      <c r="Q116" s="155"/>
      <c r="R116" s="156"/>
      <c r="S116" s="156"/>
      <c r="T116" s="156"/>
      <c r="U116" s="156"/>
      <c r="V116" s="156"/>
      <c r="W116" s="156"/>
      <c r="X116" s="156"/>
      <c r="Y116" s="156"/>
      <c r="Z116" s="146"/>
      <c r="AA116" s="146"/>
      <c r="AB116" s="146"/>
      <c r="AC116" s="146"/>
      <c r="AD116" s="146"/>
      <c r="AE116" s="146"/>
      <c r="AF116" s="146"/>
      <c r="AG116" s="146" t="s">
        <v>176</v>
      </c>
      <c r="AH116" s="146">
        <v>2</v>
      </c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3">
      <c r="A117" s="153"/>
      <c r="B117" s="154"/>
      <c r="C117" s="188" t="s">
        <v>785</v>
      </c>
      <c r="D117" s="160"/>
      <c r="E117" s="161">
        <v>25.31</v>
      </c>
      <c r="F117" s="156"/>
      <c r="G117" s="156"/>
      <c r="H117" s="156"/>
      <c r="I117" s="156"/>
      <c r="J117" s="156"/>
      <c r="K117" s="156"/>
      <c r="L117" s="156"/>
      <c r="M117" s="156"/>
      <c r="N117" s="155"/>
      <c r="O117" s="155"/>
      <c r="P117" s="155"/>
      <c r="Q117" s="155"/>
      <c r="R117" s="156"/>
      <c r="S117" s="156"/>
      <c r="T117" s="156"/>
      <c r="U117" s="156"/>
      <c r="V117" s="156"/>
      <c r="W117" s="156"/>
      <c r="X117" s="156"/>
      <c r="Y117" s="156"/>
      <c r="Z117" s="146"/>
      <c r="AA117" s="146"/>
      <c r="AB117" s="146"/>
      <c r="AC117" s="146"/>
      <c r="AD117" s="146"/>
      <c r="AE117" s="146"/>
      <c r="AF117" s="146"/>
      <c r="AG117" s="146" t="s">
        <v>176</v>
      </c>
      <c r="AH117" s="146">
        <v>2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3">
      <c r="A118" s="153"/>
      <c r="B118" s="154"/>
      <c r="C118" s="188" t="s">
        <v>786</v>
      </c>
      <c r="D118" s="160"/>
      <c r="E118" s="161">
        <v>4.8</v>
      </c>
      <c r="F118" s="156"/>
      <c r="G118" s="156"/>
      <c r="H118" s="156"/>
      <c r="I118" s="156"/>
      <c r="J118" s="156"/>
      <c r="K118" s="156"/>
      <c r="L118" s="156"/>
      <c r="M118" s="156"/>
      <c r="N118" s="155"/>
      <c r="O118" s="155"/>
      <c r="P118" s="155"/>
      <c r="Q118" s="155"/>
      <c r="R118" s="156"/>
      <c r="S118" s="156"/>
      <c r="T118" s="156"/>
      <c r="U118" s="156"/>
      <c r="V118" s="156"/>
      <c r="W118" s="156"/>
      <c r="X118" s="156"/>
      <c r="Y118" s="156"/>
      <c r="Z118" s="146"/>
      <c r="AA118" s="146"/>
      <c r="AB118" s="146"/>
      <c r="AC118" s="146"/>
      <c r="AD118" s="146"/>
      <c r="AE118" s="146"/>
      <c r="AF118" s="146"/>
      <c r="AG118" s="146" t="s">
        <v>176</v>
      </c>
      <c r="AH118" s="146">
        <v>2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3">
      <c r="A119" s="153"/>
      <c r="B119" s="154"/>
      <c r="C119" s="188" t="s">
        <v>787</v>
      </c>
      <c r="D119" s="160"/>
      <c r="E119" s="161">
        <v>9.77</v>
      </c>
      <c r="F119" s="156"/>
      <c r="G119" s="156"/>
      <c r="H119" s="156"/>
      <c r="I119" s="156"/>
      <c r="J119" s="156"/>
      <c r="K119" s="156"/>
      <c r="L119" s="156"/>
      <c r="M119" s="156"/>
      <c r="N119" s="155"/>
      <c r="O119" s="155"/>
      <c r="P119" s="155"/>
      <c r="Q119" s="155"/>
      <c r="R119" s="156"/>
      <c r="S119" s="156"/>
      <c r="T119" s="156"/>
      <c r="U119" s="156"/>
      <c r="V119" s="156"/>
      <c r="W119" s="156"/>
      <c r="X119" s="156"/>
      <c r="Y119" s="156"/>
      <c r="Z119" s="146"/>
      <c r="AA119" s="146"/>
      <c r="AB119" s="146"/>
      <c r="AC119" s="146"/>
      <c r="AD119" s="146"/>
      <c r="AE119" s="146"/>
      <c r="AF119" s="146"/>
      <c r="AG119" s="146" t="s">
        <v>176</v>
      </c>
      <c r="AH119" s="146">
        <v>2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3">
      <c r="A120" s="153"/>
      <c r="B120" s="154"/>
      <c r="C120" s="188" t="s">
        <v>788</v>
      </c>
      <c r="D120" s="160"/>
      <c r="E120" s="161">
        <v>8.7799999999999994</v>
      </c>
      <c r="F120" s="156"/>
      <c r="G120" s="156"/>
      <c r="H120" s="156"/>
      <c r="I120" s="156"/>
      <c r="J120" s="156"/>
      <c r="K120" s="156"/>
      <c r="L120" s="156"/>
      <c r="M120" s="156"/>
      <c r="N120" s="155"/>
      <c r="O120" s="155"/>
      <c r="P120" s="155"/>
      <c r="Q120" s="155"/>
      <c r="R120" s="156"/>
      <c r="S120" s="156"/>
      <c r="T120" s="156"/>
      <c r="U120" s="156"/>
      <c r="V120" s="156"/>
      <c r="W120" s="156"/>
      <c r="X120" s="156"/>
      <c r="Y120" s="156"/>
      <c r="Z120" s="146"/>
      <c r="AA120" s="146"/>
      <c r="AB120" s="146"/>
      <c r="AC120" s="146"/>
      <c r="AD120" s="146"/>
      <c r="AE120" s="146"/>
      <c r="AF120" s="146"/>
      <c r="AG120" s="146" t="s">
        <v>176</v>
      </c>
      <c r="AH120" s="146">
        <v>2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3">
      <c r="A121" s="153"/>
      <c r="B121" s="154"/>
      <c r="C121" s="188" t="s">
        <v>789</v>
      </c>
      <c r="D121" s="160"/>
      <c r="E121" s="161">
        <v>30.1</v>
      </c>
      <c r="F121" s="156"/>
      <c r="G121" s="156"/>
      <c r="H121" s="156"/>
      <c r="I121" s="156"/>
      <c r="J121" s="156"/>
      <c r="K121" s="156"/>
      <c r="L121" s="156"/>
      <c r="M121" s="156"/>
      <c r="N121" s="155"/>
      <c r="O121" s="155"/>
      <c r="P121" s="155"/>
      <c r="Q121" s="155"/>
      <c r="R121" s="156"/>
      <c r="S121" s="156"/>
      <c r="T121" s="156"/>
      <c r="U121" s="156"/>
      <c r="V121" s="156"/>
      <c r="W121" s="156"/>
      <c r="X121" s="156"/>
      <c r="Y121" s="156"/>
      <c r="Z121" s="146"/>
      <c r="AA121" s="146"/>
      <c r="AB121" s="146"/>
      <c r="AC121" s="146"/>
      <c r="AD121" s="146"/>
      <c r="AE121" s="146"/>
      <c r="AF121" s="146"/>
      <c r="AG121" s="146" t="s">
        <v>176</v>
      </c>
      <c r="AH121" s="146">
        <v>2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3">
      <c r="A122" s="153"/>
      <c r="B122" s="154"/>
      <c r="C122" s="188" t="s">
        <v>790</v>
      </c>
      <c r="D122" s="160"/>
      <c r="E122" s="161">
        <v>18.399999999999999</v>
      </c>
      <c r="F122" s="156"/>
      <c r="G122" s="156"/>
      <c r="H122" s="156"/>
      <c r="I122" s="156"/>
      <c r="J122" s="156"/>
      <c r="K122" s="156"/>
      <c r="L122" s="156"/>
      <c r="M122" s="156"/>
      <c r="N122" s="155"/>
      <c r="O122" s="155"/>
      <c r="P122" s="155"/>
      <c r="Q122" s="155"/>
      <c r="R122" s="156"/>
      <c r="S122" s="156"/>
      <c r="T122" s="156"/>
      <c r="U122" s="156"/>
      <c r="V122" s="156"/>
      <c r="W122" s="156"/>
      <c r="X122" s="156"/>
      <c r="Y122" s="156"/>
      <c r="Z122" s="146"/>
      <c r="AA122" s="146"/>
      <c r="AB122" s="146"/>
      <c r="AC122" s="146"/>
      <c r="AD122" s="146"/>
      <c r="AE122" s="146"/>
      <c r="AF122" s="146"/>
      <c r="AG122" s="146" t="s">
        <v>176</v>
      </c>
      <c r="AH122" s="146">
        <v>2</v>
      </c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3">
      <c r="A123" s="153"/>
      <c r="B123" s="154"/>
      <c r="C123" s="188" t="s">
        <v>791</v>
      </c>
      <c r="D123" s="160"/>
      <c r="E123" s="161">
        <v>13.17</v>
      </c>
      <c r="F123" s="156"/>
      <c r="G123" s="156"/>
      <c r="H123" s="156"/>
      <c r="I123" s="156"/>
      <c r="J123" s="156"/>
      <c r="K123" s="156"/>
      <c r="L123" s="156"/>
      <c r="M123" s="156"/>
      <c r="N123" s="155"/>
      <c r="O123" s="155"/>
      <c r="P123" s="155"/>
      <c r="Q123" s="155"/>
      <c r="R123" s="156"/>
      <c r="S123" s="156"/>
      <c r="T123" s="156"/>
      <c r="U123" s="156"/>
      <c r="V123" s="156"/>
      <c r="W123" s="156"/>
      <c r="X123" s="156"/>
      <c r="Y123" s="156"/>
      <c r="Z123" s="146"/>
      <c r="AA123" s="146"/>
      <c r="AB123" s="146"/>
      <c r="AC123" s="146"/>
      <c r="AD123" s="146"/>
      <c r="AE123" s="146"/>
      <c r="AF123" s="146"/>
      <c r="AG123" s="146" t="s">
        <v>176</v>
      </c>
      <c r="AH123" s="146">
        <v>2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3">
      <c r="A124" s="153"/>
      <c r="B124" s="154"/>
      <c r="C124" s="188" t="s">
        <v>792</v>
      </c>
      <c r="D124" s="160"/>
      <c r="E124" s="161">
        <v>11.02</v>
      </c>
      <c r="F124" s="156"/>
      <c r="G124" s="156"/>
      <c r="H124" s="156"/>
      <c r="I124" s="156"/>
      <c r="J124" s="156"/>
      <c r="K124" s="156"/>
      <c r="L124" s="156"/>
      <c r="M124" s="156"/>
      <c r="N124" s="155"/>
      <c r="O124" s="155"/>
      <c r="P124" s="155"/>
      <c r="Q124" s="155"/>
      <c r="R124" s="156"/>
      <c r="S124" s="156"/>
      <c r="T124" s="156"/>
      <c r="U124" s="156"/>
      <c r="V124" s="156"/>
      <c r="W124" s="156"/>
      <c r="X124" s="156"/>
      <c r="Y124" s="156"/>
      <c r="Z124" s="146"/>
      <c r="AA124" s="146"/>
      <c r="AB124" s="146"/>
      <c r="AC124" s="146"/>
      <c r="AD124" s="146"/>
      <c r="AE124" s="146"/>
      <c r="AF124" s="146"/>
      <c r="AG124" s="146" t="s">
        <v>176</v>
      </c>
      <c r="AH124" s="146">
        <v>2</v>
      </c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3">
      <c r="A125" s="153"/>
      <c r="B125" s="154"/>
      <c r="C125" s="187" t="s">
        <v>255</v>
      </c>
      <c r="D125" s="160"/>
      <c r="E125" s="161"/>
      <c r="F125" s="156"/>
      <c r="G125" s="156"/>
      <c r="H125" s="156"/>
      <c r="I125" s="156"/>
      <c r="J125" s="156"/>
      <c r="K125" s="156"/>
      <c r="L125" s="156"/>
      <c r="M125" s="156"/>
      <c r="N125" s="155"/>
      <c r="O125" s="155"/>
      <c r="P125" s="155"/>
      <c r="Q125" s="155"/>
      <c r="R125" s="156"/>
      <c r="S125" s="156"/>
      <c r="T125" s="156"/>
      <c r="U125" s="156"/>
      <c r="V125" s="156"/>
      <c r="W125" s="156"/>
      <c r="X125" s="156"/>
      <c r="Y125" s="156"/>
      <c r="Z125" s="146"/>
      <c r="AA125" s="146"/>
      <c r="AB125" s="146"/>
      <c r="AC125" s="146"/>
      <c r="AD125" s="146"/>
      <c r="AE125" s="146"/>
      <c r="AF125" s="146"/>
      <c r="AG125" s="146" t="s">
        <v>176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3">
      <c r="A126" s="153"/>
      <c r="B126" s="154"/>
      <c r="C126" s="186" t="s">
        <v>793</v>
      </c>
      <c r="D126" s="158"/>
      <c r="E126" s="159">
        <v>166.0025</v>
      </c>
      <c r="F126" s="156"/>
      <c r="G126" s="156"/>
      <c r="H126" s="156"/>
      <c r="I126" s="156"/>
      <c r="J126" s="156"/>
      <c r="K126" s="156"/>
      <c r="L126" s="156"/>
      <c r="M126" s="156"/>
      <c r="N126" s="155"/>
      <c r="O126" s="155"/>
      <c r="P126" s="155"/>
      <c r="Q126" s="155"/>
      <c r="R126" s="156"/>
      <c r="S126" s="156"/>
      <c r="T126" s="156"/>
      <c r="U126" s="156"/>
      <c r="V126" s="156"/>
      <c r="W126" s="156"/>
      <c r="X126" s="156"/>
      <c r="Y126" s="156"/>
      <c r="Z126" s="146"/>
      <c r="AA126" s="146"/>
      <c r="AB126" s="146"/>
      <c r="AC126" s="146"/>
      <c r="AD126" s="146"/>
      <c r="AE126" s="146"/>
      <c r="AF126" s="146"/>
      <c r="AG126" s="146" t="s">
        <v>176</v>
      </c>
      <c r="AH126" s="146">
        <v>0</v>
      </c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>
      <c r="A127" s="171">
        <v>29</v>
      </c>
      <c r="B127" s="172" t="s">
        <v>799</v>
      </c>
      <c r="C127" s="185" t="s">
        <v>800</v>
      </c>
      <c r="D127" s="173" t="s">
        <v>174</v>
      </c>
      <c r="E127" s="174">
        <v>236.95500000000001</v>
      </c>
      <c r="F127" s="175"/>
      <c r="G127" s="176">
        <f>ROUND(E127*F127,2)</f>
        <v>0</v>
      </c>
      <c r="H127" s="157">
        <v>43.54</v>
      </c>
      <c r="I127" s="156">
        <f>ROUND(E127*H127,2)</f>
        <v>10317.02</v>
      </c>
      <c r="J127" s="157">
        <v>55.46</v>
      </c>
      <c r="K127" s="156">
        <f>ROUND(E127*J127,2)</f>
        <v>13141.52</v>
      </c>
      <c r="L127" s="156">
        <v>21</v>
      </c>
      <c r="M127" s="156">
        <f>G127*(1+L127/100)</f>
        <v>0</v>
      </c>
      <c r="N127" s="155">
        <v>2.9999999999999997E-4</v>
      </c>
      <c r="O127" s="155">
        <f>ROUND(E127*N127,2)</f>
        <v>7.0000000000000007E-2</v>
      </c>
      <c r="P127" s="155">
        <v>0</v>
      </c>
      <c r="Q127" s="155">
        <f>ROUND(E127*P127,2)</f>
        <v>0</v>
      </c>
      <c r="R127" s="156"/>
      <c r="S127" s="156" t="s">
        <v>195</v>
      </c>
      <c r="T127" s="156" t="s">
        <v>303</v>
      </c>
      <c r="U127" s="156">
        <v>0.10191</v>
      </c>
      <c r="V127" s="156">
        <f>ROUND(E127*U127,2)</f>
        <v>24.15</v>
      </c>
      <c r="W127" s="156"/>
      <c r="X127" s="156" t="s">
        <v>166</v>
      </c>
      <c r="Y127" s="156" t="s">
        <v>167</v>
      </c>
      <c r="Z127" s="146"/>
      <c r="AA127" s="146"/>
      <c r="AB127" s="146"/>
      <c r="AC127" s="146"/>
      <c r="AD127" s="146"/>
      <c r="AE127" s="146"/>
      <c r="AF127" s="146"/>
      <c r="AG127" s="146" t="s">
        <v>304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2">
      <c r="A128" s="153"/>
      <c r="B128" s="154"/>
      <c r="C128" s="186" t="s">
        <v>760</v>
      </c>
      <c r="D128" s="158"/>
      <c r="E128" s="159">
        <v>236.95500000000001</v>
      </c>
      <c r="F128" s="156"/>
      <c r="G128" s="156"/>
      <c r="H128" s="156"/>
      <c r="I128" s="156"/>
      <c r="J128" s="156"/>
      <c r="K128" s="156"/>
      <c r="L128" s="156"/>
      <c r="M128" s="156"/>
      <c r="N128" s="155"/>
      <c r="O128" s="155"/>
      <c r="P128" s="155"/>
      <c r="Q128" s="155"/>
      <c r="R128" s="156"/>
      <c r="S128" s="156"/>
      <c r="T128" s="156"/>
      <c r="U128" s="156"/>
      <c r="V128" s="156"/>
      <c r="W128" s="156"/>
      <c r="X128" s="156"/>
      <c r="Y128" s="156"/>
      <c r="Z128" s="146"/>
      <c r="AA128" s="146"/>
      <c r="AB128" s="146"/>
      <c r="AC128" s="146"/>
      <c r="AD128" s="146"/>
      <c r="AE128" s="146"/>
      <c r="AF128" s="146"/>
      <c r="AG128" s="146" t="s">
        <v>176</v>
      </c>
      <c r="AH128" s="146">
        <v>5</v>
      </c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33">
      <c r="A129" s="3"/>
      <c r="B129" s="4"/>
      <c r="C129" s="189"/>
      <c r="D129" s="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AE129">
        <v>12</v>
      </c>
      <c r="AF129">
        <v>21</v>
      </c>
      <c r="AG129" t="s">
        <v>146</v>
      </c>
    </row>
    <row r="130" spans="1:33">
      <c r="A130" s="149"/>
      <c r="B130" s="150" t="s">
        <v>31</v>
      </c>
      <c r="C130" s="190"/>
      <c r="D130" s="151"/>
      <c r="E130" s="152"/>
      <c r="F130" s="152"/>
      <c r="G130" s="170">
        <f>G8+G12+G15+G53+G78+G85+G87+G90+G93</f>
        <v>0</v>
      </c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f>SUMIF(L7:L128,AE129,G7:G128)</f>
        <v>0</v>
      </c>
      <c r="AF130">
        <f>SUMIF(L7:L128,AF129,G7:G128)</f>
        <v>0</v>
      </c>
      <c r="AG130" t="s">
        <v>704</v>
      </c>
    </row>
    <row r="131" spans="1:33">
      <c r="A131" s="3"/>
      <c r="B131" s="4"/>
      <c r="C131" s="189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</row>
    <row r="132" spans="1:33">
      <c r="A132" s="3"/>
      <c r="B132" s="4"/>
      <c r="C132" s="189"/>
      <c r="D132" s="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</row>
    <row r="133" spans="1:33">
      <c r="A133" s="255" t="s">
        <v>705</v>
      </c>
      <c r="B133" s="255"/>
      <c r="C133" s="256"/>
      <c r="D133" s="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</row>
    <row r="134" spans="1:33">
      <c r="A134" s="257"/>
      <c r="B134" s="258"/>
      <c r="C134" s="259"/>
      <c r="D134" s="258"/>
      <c r="E134" s="258"/>
      <c r="F134" s="258"/>
      <c r="G134" s="260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AG134" t="s">
        <v>706</v>
      </c>
    </row>
    <row r="135" spans="1:33">
      <c r="A135" s="261"/>
      <c r="B135" s="262"/>
      <c r="C135" s="263"/>
      <c r="D135" s="262"/>
      <c r="E135" s="262"/>
      <c r="F135" s="262"/>
      <c r="G135" s="264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</row>
    <row r="136" spans="1:33">
      <c r="A136" s="261"/>
      <c r="B136" s="262"/>
      <c r="C136" s="263"/>
      <c r="D136" s="262"/>
      <c r="E136" s="262"/>
      <c r="F136" s="262"/>
      <c r="G136" s="264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</row>
    <row r="137" spans="1:33">
      <c r="A137" s="261"/>
      <c r="B137" s="262"/>
      <c r="C137" s="263"/>
      <c r="D137" s="262"/>
      <c r="E137" s="262"/>
      <c r="F137" s="262"/>
      <c r="G137" s="264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</row>
    <row r="138" spans="1:33">
      <c r="A138" s="265"/>
      <c r="B138" s="266"/>
      <c r="C138" s="267"/>
      <c r="D138" s="266"/>
      <c r="E138" s="266"/>
      <c r="F138" s="266"/>
      <c r="G138" s="268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</row>
    <row r="139" spans="1:33">
      <c r="A139" s="3"/>
      <c r="B139" s="4"/>
      <c r="C139" s="189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</row>
    <row r="140" spans="1:33">
      <c r="C140" s="191"/>
      <c r="D140" s="10"/>
      <c r="AG140" t="s">
        <v>707</v>
      </c>
    </row>
    <row r="141" spans="1:33">
      <c r="D141" s="10"/>
    </row>
    <row r="142" spans="1:33">
      <c r="D142" s="10"/>
    </row>
    <row r="143" spans="1:33">
      <c r="D143" s="10"/>
    </row>
    <row r="144" spans="1:33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34:G138"/>
    <mergeCell ref="A1:G1"/>
    <mergeCell ref="C2:G2"/>
    <mergeCell ref="C3:G3"/>
    <mergeCell ref="C4:G4"/>
    <mergeCell ref="A133:C13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DCCC3-B0BB-4D66-8D64-E376219A1157}">
  <dimension ref="A1:D36"/>
  <sheetViews>
    <sheetView workbookViewId="0"/>
  </sheetViews>
  <sheetFormatPr defaultRowHeight="14.4"/>
  <cols>
    <col min="1" max="1" width="39.33203125" style="282" bestFit="1" customWidth="1"/>
    <col min="2" max="2" width="9.88671875" style="283" bestFit="1" customWidth="1"/>
    <col min="3" max="3" width="11.33203125" style="283" bestFit="1" customWidth="1"/>
    <col min="4" max="5" width="8.88671875" style="272"/>
    <col min="6" max="6" width="0" style="272" hidden="1" customWidth="1"/>
    <col min="7" max="16384" width="8.88671875" style="272"/>
  </cols>
  <sheetData>
    <row r="1" spans="1:4">
      <c r="A1" s="269" t="s">
        <v>6</v>
      </c>
      <c r="B1" s="270" t="s">
        <v>801</v>
      </c>
      <c r="C1" s="270" t="s">
        <v>802</v>
      </c>
      <c r="D1" s="271"/>
    </row>
    <row r="2" spans="1:4">
      <c r="A2" s="273" t="s">
        <v>803</v>
      </c>
      <c r="B2" s="274"/>
      <c r="C2" s="274"/>
      <c r="D2" s="271"/>
    </row>
    <row r="3" spans="1:4">
      <c r="A3" s="275" t="s">
        <v>32</v>
      </c>
      <c r="B3" s="276">
        <f>(Rozpočet!E84+Rozpočet!E89)</f>
        <v>0</v>
      </c>
      <c r="C3" s="276"/>
      <c r="D3" s="271"/>
    </row>
    <row r="4" spans="1:4">
      <c r="A4" s="275" t="s">
        <v>804</v>
      </c>
      <c r="B4" s="276">
        <f>B3 * Parametry!B16 / 100</f>
        <v>0</v>
      </c>
      <c r="C4" s="276">
        <f>B3 * Parametry!B17 / 100</f>
        <v>0</v>
      </c>
      <c r="D4" s="271"/>
    </row>
    <row r="5" spans="1:4">
      <c r="A5" s="275" t="s">
        <v>805</v>
      </c>
      <c r="B5" s="276"/>
      <c r="C5" s="276">
        <f>(Rozpočet!E51) + 0</f>
        <v>0</v>
      </c>
      <c r="D5" s="271"/>
    </row>
    <row r="6" spans="1:4">
      <c r="A6" s="275" t="s">
        <v>806</v>
      </c>
      <c r="B6" s="276"/>
      <c r="C6" s="276">
        <f>(Rozpočet!H84+Rozpočet!H89) + (Rozpočet!H51) + 0</f>
        <v>0</v>
      </c>
      <c r="D6" s="271"/>
    </row>
    <row r="7" spans="1:4">
      <c r="A7" s="277" t="s">
        <v>807</v>
      </c>
      <c r="B7" s="278">
        <f>B3 + B4</f>
        <v>0</v>
      </c>
      <c r="C7" s="278">
        <f>C3 + C4 + C5 + C6</f>
        <v>0</v>
      </c>
      <c r="D7" s="271"/>
    </row>
    <row r="8" spans="1:4">
      <c r="A8" s="275" t="s">
        <v>808</v>
      </c>
      <c r="B8" s="276"/>
      <c r="C8" s="276">
        <f>(C5 + C6) * Parametry!B18 / 100</f>
        <v>0</v>
      </c>
      <c r="D8" s="271"/>
    </row>
    <row r="9" spans="1:4">
      <c r="A9" s="275" t="s">
        <v>122</v>
      </c>
      <c r="B9" s="276"/>
      <c r="C9" s="276">
        <f>0 + 0</f>
        <v>0</v>
      </c>
      <c r="D9" s="271"/>
    </row>
    <row r="10" spans="1:4">
      <c r="A10" s="275" t="s">
        <v>809</v>
      </c>
      <c r="B10" s="276"/>
      <c r="C10" s="276">
        <f>0 + 0</f>
        <v>0</v>
      </c>
      <c r="D10" s="271"/>
    </row>
    <row r="11" spans="1:4">
      <c r="A11" s="275" t="s">
        <v>810</v>
      </c>
      <c r="B11" s="276"/>
      <c r="C11" s="276">
        <f>(C9 + C10) * Parametry!B19 / 100</f>
        <v>0</v>
      </c>
      <c r="D11" s="271"/>
    </row>
    <row r="12" spans="1:4">
      <c r="A12" s="277" t="s">
        <v>811</v>
      </c>
      <c r="B12" s="278">
        <f>B7</f>
        <v>0</v>
      </c>
      <c r="C12" s="278">
        <f>C7 + C8 + C9 + C10 + C11</f>
        <v>0</v>
      </c>
      <c r="D12" s="271"/>
    </row>
    <row r="13" spans="1:4">
      <c r="A13" s="275" t="s">
        <v>812</v>
      </c>
      <c r="B13" s="276"/>
      <c r="C13" s="276">
        <f>(B12 + C12) * Parametry!B20 / 100</f>
        <v>0</v>
      </c>
      <c r="D13" s="271"/>
    </row>
    <row r="14" spans="1:4">
      <c r="A14" s="275" t="s">
        <v>813</v>
      </c>
      <c r="B14" s="276"/>
      <c r="C14" s="276">
        <f>(B12 + C12) * Parametry!B21 / 100</f>
        <v>0</v>
      </c>
      <c r="D14" s="271"/>
    </row>
    <row r="15" spans="1:4">
      <c r="A15" s="275" t="s">
        <v>814</v>
      </c>
      <c r="B15" s="276"/>
      <c r="C15" s="276">
        <f>(B7 + C7) * Parametry!B22 / 100</f>
        <v>0</v>
      </c>
      <c r="D15" s="271"/>
    </row>
    <row r="16" spans="1:4">
      <c r="A16" s="273" t="s">
        <v>815</v>
      </c>
      <c r="B16" s="274"/>
      <c r="C16" s="274">
        <f>B12 + C12 + C13 + C14 + C15</f>
        <v>0</v>
      </c>
      <c r="D16" s="271"/>
    </row>
    <row r="17" spans="1:4">
      <c r="A17" s="275" t="s">
        <v>816</v>
      </c>
      <c r="B17" s="276"/>
      <c r="C17" s="276"/>
      <c r="D17" s="271"/>
    </row>
    <row r="18" spans="1:4">
      <c r="A18" s="273" t="s">
        <v>29</v>
      </c>
      <c r="B18" s="274"/>
      <c r="C18" s="274"/>
      <c r="D18" s="271"/>
    </row>
    <row r="19" spans="1:4">
      <c r="A19" s="275" t="s">
        <v>817</v>
      </c>
      <c r="B19" s="276"/>
      <c r="C19" s="276">
        <f>C12 * Parametry!B23 / 100</f>
        <v>0</v>
      </c>
      <c r="D19" s="271"/>
    </row>
    <row r="20" spans="1:4">
      <c r="A20" s="275" t="s">
        <v>818</v>
      </c>
      <c r="B20" s="276"/>
      <c r="C20" s="276">
        <f>C12 * Parametry!B24 / 100</f>
        <v>0</v>
      </c>
      <c r="D20" s="271"/>
    </row>
    <row r="21" spans="1:4">
      <c r="A21" s="273" t="s">
        <v>819</v>
      </c>
      <c r="B21" s="274"/>
      <c r="C21" s="274">
        <f>C19 + C20</f>
        <v>0</v>
      </c>
      <c r="D21" s="271"/>
    </row>
    <row r="22" spans="1:4">
      <c r="A22" s="275" t="s">
        <v>820</v>
      </c>
      <c r="B22" s="276"/>
      <c r="C22" s="276">
        <f>Parametry!B25 * Parametry!B28 * (C16 * Parametry!B27)^Parametry!B26</f>
        <v>0</v>
      </c>
      <c r="D22" s="271"/>
    </row>
    <row r="23" spans="1:4">
      <c r="A23" s="275" t="s">
        <v>816</v>
      </c>
      <c r="B23" s="276"/>
      <c r="C23" s="276"/>
      <c r="D23" s="271"/>
    </row>
    <row r="24" spans="1:4">
      <c r="A24" s="279" t="s">
        <v>821</v>
      </c>
      <c r="B24" s="280"/>
      <c r="C24" s="280">
        <f>C16 + C21 + C22</f>
        <v>0</v>
      </c>
      <c r="D24" s="271"/>
    </row>
    <row r="25" spans="1:4">
      <c r="A25" s="275" t="s">
        <v>822</v>
      </c>
      <c r="B25" s="276">
        <f>(SUM(Rozpočet!E86:E88)+SUM(Rozpočet!E4:E15,Rozpočet!E17:E19,Rozpočet!E21:E31,Rozpočet!E33:E36,Rozpočet!E38:E40,Rozpočet!E42:E50)) + (SUM(Rozpočet!H86:H88)+SUM(Rozpočet!H4:H15,Rozpočet!H17:H19,Rozpočet!H21:H31,Rozpočet!H33:H36,Rozpočet!H38:H40,Rozpočet!H42:H49)) + B4 + C4 + C8 + C11 + C13 + C14 + C15 + C21 + C22</f>
        <v>0</v>
      </c>
      <c r="C25" s="276">
        <f>B25 * Parametry!B31 / 100</f>
        <v>0</v>
      </c>
      <c r="D25" s="271"/>
    </row>
    <row r="26" spans="1:4">
      <c r="A26" s="275" t="s">
        <v>823</v>
      </c>
      <c r="B26" s="276">
        <f>(SUM(Rozpočet!E6,Rozpočet!E9,Rozpočet!E11,Rozpočet!E13,Rozpočet!E17,Rozpočet!E23,Rozpočet!E28,Rozpočet!E30,Rozpočet!E44,Rozpočet!E47:E48)) + (SUM(Rozpočet!H6,Rozpočet!H9,Rozpočet!H11,Rozpočet!H13,Rozpočet!H17,Rozpočet!H23,Rozpočet!H28,Rozpočet!H30,Rozpočet!H44,Rozpočet!H47:H48))</f>
        <v>0</v>
      </c>
      <c r="C26" s="276">
        <f>B26 * Parametry!B32 / 100</f>
        <v>0</v>
      </c>
      <c r="D26" s="271"/>
    </row>
    <row r="27" spans="1:4">
      <c r="A27" s="279" t="s">
        <v>824</v>
      </c>
      <c r="B27" s="280"/>
      <c r="C27" s="280">
        <f>C24 + C25 + C26</f>
        <v>0</v>
      </c>
      <c r="D27" s="271"/>
    </row>
    <row r="28" spans="1:4">
      <c r="A28" s="275" t="s">
        <v>816</v>
      </c>
      <c r="B28" s="276"/>
      <c r="C28" s="276"/>
      <c r="D28" s="271"/>
    </row>
    <row r="29" spans="1:4">
      <c r="A29" s="275" t="s">
        <v>825</v>
      </c>
      <c r="B29" s="276"/>
      <c r="C29" s="276">
        <f>C24 * Parametry!B29 / 100</f>
        <v>0</v>
      </c>
      <c r="D29" s="271"/>
    </row>
    <row r="30" spans="1:4">
      <c r="A30" s="275" t="s">
        <v>825</v>
      </c>
      <c r="B30" s="276"/>
      <c r="C30" s="276">
        <f>C24 * Parametry!B30 / 100</f>
        <v>0</v>
      </c>
      <c r="D30" s="271"/>
    </row>
    <row r="31" spans="1:4">
      <c r="A31" s="273" t="s">
        <v>826</v>
      </c>
      <c r="B31" s="281" t="s">
        <v>827</v>
      </c>
      <c r="C31" s="281" t="s">
        <v>33</v>
      </c>
      <c r="D31" s="271"/>
    </row>
    <row r="32" spans="1:4">
      <c r="A32" s="275" t="s">
        <v>126</v>
      </c>
      <c r="B32" s="276">
        <f>(Rozpočet!E51)</f>
        <v>0</v>
      </c>
      <c r="C32" s="276">
        <f>(Rozpočet!H51)</f>
        <v>0</v>
      </c>
      <c r="D32" s="271"/>
    </row>
    <row r="33" spans="1:4">
      <c r="A33" s="275" t="s">
        <v>828</v>
      </c>
      <c r="B33" s="276">
        <f>(Rozpočet!E57)</f>
        <v>0</v>
      </c>
      <c r="C33" s="276">
        <f>(Rozpočet!H57)</f>
        <v>0</v>
      </c>
      <c r="D33" s="271"/>
    </row>
    <row r="34" spans="1:4">
      <c r="A34" s="275" t="s">
        <v>829</v>
      </c>
      <c r="B34" s="276">
        <f>(Rozpočet!E74)</f>
        <v>0</v>
      </c>
      <c r="C34" s="276">
        <f>(Rozpočet!H74)</f>
        <v>0</v>
      </c>
      <c r="D34" s="271"/>
    </row>
    <row r="35" spans="1:4">
      <c r="A35" s="275" t="s">
        <v>830</v>
      </c>
      <c r="B35" s="276">
        <f>(Rozpočet!E84)</f>
        <v>0</v>
      </c>
      <c r="C35" s="276">
        <f>(Rozpočet!H84)</f>
        <v>0</v>
      </c>
      <c r="D35" s="271"/>
    </row>
    <row r="36" spans="1:4">
      <c r="A36" s="275" t="s">
        <v>831</v>
      </c>
      <c r="B36" s="276">
        <f>(Rozpočet!E89)</f>
        <v>0</v>
      </c>
      <c r="C36" s="276">
        <f>(Rozpočet!H89)</f>
        <v>0</v>
      </c>
      <c r="D36" s="271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A79A3-1E31-48E7-97C6-8A3A30887554}">
  <dimension ref="A1:M90"/>
  <sheetViews>
    <sheetView topLeftCell="A71" workbookViewId="0">
      <selection activeCell="D41" sqref="D41"/>
    </sheetView>
  </sheetViews>
  <sheetFormatPr defaultRowHeight="14.4"/>
  <cols>
    <col min="1" max="1" width="143.88671875" style="282" bestFit="1" customWidth="1"/>
    <col min="2" max="2" width="4" style="282" bestFit="1" customWidth="1"/>
    <col min="3" max="3" width="6.44140625" style="283" bestFit="1" customWidth="1"/>
    <col min="4" max="4" width="8.88671875" style="283" bestFit="1" customWidth="1"/>
    <col min="5" max="5" width="13.44140625" style="283" bestFit="1" customWidth="1"/>
    <col min="6" max="6" width="3.5546875" style="282" bestFit="1" customWidth="1"/>
    <col min="7" max="7" width="7.88671875" style="283" bestFit="1" customWidth="1"/>
    <col min="8" max="8" width="12.5546875" style="283" bestFit="1" customWidth="1"/>
    <col min="9" max="9" width="8.88671875" style="283" bestFit="1" customWidth="1"/>
    <col min="10" max="10" width="11.44140625" style="283" bestFit="1" customWidth="1"/>
    <col min="11" max="11" width="8.88671875" style="272"/>
    <col min="12" max="12" width="2" style="272" customWidth="1"/>
    <col min="13" max="13" width="8" style="272" customWidth="1"/>
    <col min="14" max="16384" width="8.88671875" style="272"/>
  </cols>
  <sheetData>
    <row r="1" spans="1:13">
      <c r="A1" s="269" t="s">
        <v>6</v>
      </c>
      <c r="B1" s="269" t="s">
        <v>832</v>
      </c>
      <c r="C1" s="270" t="s">
        <v>833</v>
      </c>
      <c r="D1" s="270" t="s">
        <v>827</v>
      </c>
      <c r="E1" s="270" t="s">
        <v>834</v>
      </c>
      <c r="F1" s="269" t="s">
        <v>835</v>
      </c>
      <c r="G1" s="270" t="s">
        <v>33</v>
      </c>
      <c r="H1" s="270" t="s">
        <v>836</v>
      </c>
      <c r="I1" s="270" t="s">
        <v>837</v>
      </c>
      <c r="J1" s="270" t="s">
        <v>1</v>
      </c>
      <c r="K1" s="271"/>
      <c r="L1" s="271"/>
      <c r="M1" s="272">
        <f>Parametry!B33/100*E4+Parametry!B33/100*E5+Parametry!B33/100*E7+Parametry!B33/100*E8+Parametry!B33/100*E10+Parametry!B33/100*E12+Parametry!B33/100*E14+Parametry!B33/100*E15+Parametry!B33/100*E18+Parametry!B33/100*E19+Parametry!B33/100*E21+Parametry!B33/100*E22+Parametry!B33/100*E24+Parametry!B33/100*E25+Parametry!B33/100*E27+Parametry!B33/100*E29+Parametry!B33/100*E31+Parametry!B33/100*E33+Parametry!B33/100*E34+Parametry!B33/100*E35+Parametry!B33/100*E36+Parametry!B33/100*E45+Parametry!B33/100*E46</f>
        <v>0</v>
      </c>
    </row>
    <row r="2" spans="1:13">
      <c r="A2" s="279" t="s">
        <v>126</v>
      </c>
      <c r="B2" s="279" t="s">
        <v>816</v>
      </c>
      <c r="C2" s="280"/>
      <c r="D2" s="280"/>
      <c r="E2" s="280"/>
      <c r="F2" s="279" t="s">
        <v>816</v>
      </c>
      <c r="G2" s="280"/>
      <c r="H2" s="280"/>
      <c r="I2" s="280"/>
      <c r="J2" s="280"/>
      <c r="K2" s="271"/>
      <c r="L2" s="271"/>
    </row>
    <row r="3" spans="1:13">
      <c r="A3" s="275" t="s">
        <v>816</v>
      </c>
      <c r="B3" s="275" t="s">
        <v>816</v>
      </c>
      <c r="C3" s="276"/>
      <c r="D3" s="276"/>
      <c r="E3" s="276"/>
      <c r="F3" s="275" t="s">
        <v>816</v>
      </c>
      <c r="G3" s="276"/>
      <c r="H3" s="276"/>
      <c r="I3" s="276">
        <f t="shared" ref="I3:J5" si="0">D3+G3</f>
        <v>0</v>
      </c>
      <c r="J3" s="276">
        <f t="shared" si="0"/>
        <v>0</v>
      </c>
      <c r="K3" s="271"/>
      <c r="L3" s="271"/>
    </row>
    <row r="4" spans="1:13">
      <c r="A4" s="275" t="s">
        <v>838</v>
      </c>
      <c r="B4" s="275" t="s">
        <v>503</v>
      </c>
      <c r="C4" s="276">
        <v>2</v>
      </c>
      <c r="D4" s="276"/>
      <c r="E4" s="276">
        <f>C4*D4</f>
        <v>0</v>
      </c>
      <c r="F4" s="275" t="s">
        <v>816</v>
      </c>
      <c r="G4" s="276"/>
      <c r="H4" s="276">
        <f>C4*G4</f>
        <v>0</v>
      </c>
      <c r="I4" s="276">
        <f t="shared" si="0"/>
        <v>0</v>
      </c>
      <c r="J4" s="276">
        <f t="shared" si="0"/>
        <v>0</v>
      </c>
      <c r="K4" s="271"/>
      <c r="L4" s="271"/>
    </row>
    <row r="5" spans="1:13">
      <c r="A5" s="275" t="s">
        <v>839</v>
      </c>
      <c r="B5" s="275" t="s">
        <v>503</v>
      </c>
      <c r="C5" s="276">
        <v>11</v>
      </c>
      <c r="D5" s="276"/>
      <c r="E5" s="276">
        <f>C5*D5</f>
        <v>0</v>
      </c>
      <c r="F5" s="275" t="s">
        <v>816</v>
      </c>
      <c r="G5" s="276"/>
      <c r="H5" s="276">
        <f>C5*G5</f>
        <v>0</v>
      </c>
      <c r="I5" s="276">
        <f t="shared" si="0"/>
        <v>0</v>
      </c>
      <c r="J5" s="276">
        <f t="shared" si="0"/>
        <v>0</v>
      </c>
      <c r="K5" s="271"/>
      <c r="L5" s="271"/>
    </row>
    <row r="6" spans="1:13">
      <c r="A6" s="284" t="s">
        <v>840</v>
      </c>
      <c r="B6" s="284" t="s">
        <v>816</v>
      </c>
      <c r="C6" s="285"/>
      <c r="D6" s="285"/>
      <c r="E6" s="285"/>
      <c r="F6" s="284" t="s">
        <v>816</v>
      </c>
      <c r="G6" s="285"/>
      <c r="H6" s="285"/>
      <c r="I6" s="285"/>
      <c r="J6" s="285"/>
      <c r="K6" s="271"/>
      <c r="L6" s="271"/>
    </row>
    <row r="7" spans="1:13">
      <c r="A7" s="275" t="s">
        <v>841</v>
      </c>
      <c r="B7" s="275" t="s">
        <v>503</v>
      </c>
      <c r="C7" s="276">
        <v>11</v>
      </c>
      <c r="D7" s="276"/>
      <c r="E7" s="276">
        <f>C7*D7</f>
        <v>0</v>
      </c>
      <c r="F7" s="275" t="s">
        <v>816</v>
      </c>
      <c r="G7" s="276"/>
      <c r="H7" s="276">
        <f>C7*G7</f>
        <v>0</v>
      </c>
      <c r="I7" s="276">
        <f>D7+G7</f>
        <v>0</v>
      </c>
      <c r="J7" s="276">
        <f>E7+H7</f>
        <v>0</v>
      </c>
      <c r="K7" s="271"/>
      <c r="L7" s="271"/>
    </row>
    <row r="8" spans="1:13">
      <c r="A8" s="275" t="s">
        <v>842</v>
      </c>
      <c r="B8" s="275" t="s">
        <v>503</v>
      </c>
      <c r="C8" s="276">
        <v>2</v>
      </c>
      <c r="D8" s="276"/>
      <c r="E8" s="276">
        <f>C8*D8</f>
        <v>0</v>
      </c>
      <c r="F8" s="275" t="s">
        <v>816</v>
      </c>
      <c r="G8" s="276"/>
      <c r="H8" s="276">
        <f>C8*G8</f>
        <v>0</v>
      </c>
      <c r="I8" s="276">
        <f>D8+G8</f>
        <v>0</v>
      </c>
      <c r="J8" s="276">
        <f>E8+H8</f>
        <v>0</v>
      </c>
      <c r="K8" s="271"/>
      <c r="L8" s="271"/>
    </row>
    <row r="9" spans="1:13">
      <c r="A9" s="284" t="s">
        <v>843</v>
      </c>
      <c r="B9" s="284" t="s">
        <v>816</v>
      </c>
      <c r="C9" s="285"/>
      <c r="D9" s="285"/>
      <c r="E9" s="285"/>
      <c r="F9" s="284" t="s">
        <v>816</v>
      </c>
      <c r="G9" s="285"/>
      <c r="H9" s="285"/>
      <c r="I9" s="285"/>
      <c r="J9" s="285"/>
      <c r="K9" s="271"/>
      <c r="L9" s="271"/>
    </row>
    <row r="10" spans="1:13">
      <c r="A10" s="275" t="s">
        <v>844</v>
      </c>
      <c r="B10" s="275" t="s">
        <v>503</v>
      </c>
      <c r="C10" s="276">
        <v>19</v>
      </c>
      <c r="D10" s="276"/>
      <c r="E10" s="276">
        <f>C10*D10</f>
        <v>0</v>
      </c>
      <c r="F10" s="275" t="s">
        <v>816</v>
      </c>
      <c r="G10" s="276"/>
      <c r="H10" s="276">
        <f>C10*G10</f>
        <v>0</v>
      </c>
      <c r="I10" s="276">
        <f>D10+G10</f>
        <v>0</v>
      </c>
      <c r="J10" s="276">
        <f>E10+H10</f>
        <v>0</v>
      </c>
      <c r="K10" s="271"/>
      <c r="L10" s="271"/>
    </row>
    <row r="11" spans="1:13">
      <c r="A11" s="284" t="s">
        <v>845</v>
      </c>
      <c r="B11" s="284" t="s">
        <v>816</v>
      </c>
      <c r="C11" s="285"/>
      <c r="D11" s="285"/>
      <c r="E11" s="285"/>
      <c r="F11" s="284" t="s">
        <v>816</v>
      </c>
      <c r="G11" s="285"/>
      <c r="H11" s="285"/>
      <c r="I11" s="285"/>
      <c r="J11" s="285"/>
      <c r="K11" s="271"/>
      <c r="L11" s="271"/>
    </row>
    <row r="12" spans="1:13">
      <c r="A12" s="275" t="s">
        <v>846</v>
      </c>
      <c r="B12" s="275" t="s">
        <v>503</v>
      </c>
      <c r="C12" s="276">
        <v>3</v>
      </c>
      <c r="D12" s="276"/>
      <c r="E12" s="276">
        <f>C12*D12</f>
        <v>0</v>
      </c>
      <c r="F12" s="275" t="s">
        <v>816</v>
      </c>
      <c r="G12" s="276"/>
      <c r="H12" s="276">
        <f>C12*G12</f>
        <v>0</v>
      </c>
      <c r="I12" s="276">
        <f>D12+G12</f>
        <v>0</v>
      </c>
      <c r="J12" s="276">
        <f>E12+H12</f>
        <v>0</v>
      </c>
      <c r="K12" s="271"/>
      <c r="L12" s="271"/>
    </row>
    <row r="13" spans="1:13">
      <c r="A13" s="284" t="s">
        <v>847</v>
      </c>
      <c r="B13" s="284" t="s">
        <v>816</v>
      </c>
      <c r="C13" s="285"/>
      <c r="D13" s="285"/>
      <c r="E13" s="285"/>
      <c r="F13" s="284" t="s">
        <v>816</v>
      </c>
      <c r="G13" s="285"/>
      <c r="H13" s="285"/>
      <c r="I13" s="285"/>
      <c r="J13" s="285"/>
      <c r="K13" s="271"/>
      <c r="L13" s="271"/>
    </row>
    <row r="14" spans="1:13">
      <c r="A14" s="275" t="s">
        <v>848</v>
      </c>
      <c r="B14" s="275" t="s">
        <v>503</v>
      </c>
      <c r="C14" s="276">
        <v>3</v>
      </c>
      <c r="D14" s="276"/>
      <c r="E14" s="276">
        <f>C14*D14</f>
        <v>0</v>
      </c>
      <c r="F14" s="275" t="s">
        <v>816</v>
      </c>
      <c r="G14" s="276"/>
      <c r="H14" s="276">
        <f>C14*G14</f>
        <v>0</v>
      </c>
      <c r="I14" s="276">
        <f t="shared" ref="I14:J16" si="1">D14+G14</f>
        <v>0</v>
      </c>
      <c r="J14" s="276">
        <f t="shared" si="1"/>
        <v>0</v>
      </c>
      <c r="K14" s="271"/>
      <c r="L14" s="271"/>
    </row>
    <row r="15" spans="1:13">
      <c r="A15" s="275" t="s">
        <v>849</v>
      </c>
      <c r="B15" s="275" t="s">
        <v>503</v>
      </c>
      <c r="C15" s="276">
        <v>3</v>
      </c>
      <c r="D15" s="276"/>
      <c r="E15" s="276">
        <f>C15*D15</f>
        <v>0</v>
      </c>
      <c r="F15" s="275" t="s">
        <v>816</v>
      </c>
      <c r="G15" s="276"/>
      <c r="H15" s="276">
        <f>C15*G15</f>
        <v>0</v>
      </c>
      <c r="I15" s="276">
        <f t="shared" si="1"/>
        <v>0</v>
      </c>
      <c r="J15" s="276">
        <f t="shared" si="1"/>
        <v>0</v>
      </c>
      <c r="K15" s="271"/>
      <c r="L15" s="271"/>
    </row>
    <row r="16" spans="1:13">
      <c r="A16" s="275" t="s">
        <v>816</v>
      </c>
      <c r="B16" s="275" t="s">
        <v>816</v>
      </c>
      <c r="C16" s="276"/>
      <c r="D16" s="276"/>
      <c r="E16" s="276"/>
      <c r="F16" s="275" t="s">
        <v>816</v>
      </c>
      <c r="G16" s="276"/>
      <c r="H16" s="276"/>
      <c r="I16" s="276">
        <f t="shared" si="1"/>
        <v>0</v>
      </c>
      <c r="J16" s="276">
        <f t="shared" si="1"/>
        <v>0</v>
      </c>
      <c r="K16" s="271"/>
      <c r="L16" s="271"/>
    </row>
    <row r="17" spans="1:12">
      <c r="A17" s="284" t="s">
        <v>850</v>
      </c>
      <c r="B17" s="284" t="s">
        <v>816</v>
      </c>
      <c r="C17" s="285"/>
      <c r="D17" s="285"/>
      <c r="E17" s="285"/>
      <c r="F17" s="284" t="s">
        <v>816</v>
      </c>
      <c r="G17" s="285"/>
      <c r="H17" s="285"/>
      <c r="I17" s="285"/>
      <c r="J17" s="285"/>
      <c r="K17" s="271"/>
      <c r="L17" s="271"/>
    </row>
    <row r="18" spans="1:12">
      <c r="A18" s="275" t="s">
        <v>851</v>
      </c>
      <c r="B18" s="275" t="s">
        <v>503</v>
      </c>
      <c r="C18" s="276">
        <v>6</v>
      </c>
      <c r="D18" s="276"/>
      <c r="E18" s="276">
        <f>C18*D18</f>
        <v>0</v>
      </c>
      <c r="F18" s="275" t="s">
        <v>816</v>
      </c>
      <c r="G18" s="276"/>
      <c r="H18" s="276">
        <f>C18*G18</f>
        <v>0</v>
      </c>
      <c r="I18" s="276">
        <f t="shared" ref="I18:J22" si="2">D18+G18</f>
        <v>0</v>
      </c>
      <c r="J18" s="276">
        <f t="shared" si="2"/>
        <v>0</v>
      </c>
      <c r="K18" s="271"/>
      <c r="L18" s="271"/>
    </row>
    <row r="19" spans="1:12">
      <c r="A19" s="275" t="s">
        <v>852</v>
      </c>
      <c r="B19" s="275" t="s">
        <v>503</v>
      </c>
      <c r="C19" s="276">
        <v>15</v>
      </c>
      <c r="D19" s="276"/>
      <c r="E19" s="276">
        <f>C19*D19</f>
        <v>0</v>
      </c>
      <c r="F19" s="275" t="s">
        <v>816</v>
      </c>
      <c r="G19" s="276"/>
      <c r="H19" s="276">
        <f>C19*G19</f>
        <v>0</v>
      </c>
      <c r="I19" s="276">
        <f t="shared" si="2"/>
        <v>0</v>
      </c>
      <c r="J19" s="276">
        <f t="shared" si="2"/>
        <v>0</v>
      </c>
      <c r="K19" s="271"/>
      <c r="L19" s="271"/>
    </row>
    <row r="20" spans="1:12">
      <c r="A20" s="284" t="s">
        <v>853</v>
      </c>
      <c r="B20" s="284" t="s">
        <v>816</v>
      </c>
      <c r="C20" s="285"/>
      <c r="D20" s="285"/>
      <c r="E20" s="285"/>
      <c r="F20" s="284" t="s">
        <v>816</v>
      </c>
      <c r="G20" s="285"/>
      <c r="H20" s="285"/>
      <c r="I20" s="285">
        <f t="shared" si="2"/>
        <v>0</v>
      </c>
      <c r="J20" s="285">
        <f t="shared" si="2"/>
        <v>0</v>
      </c>
      <c r="K20" s="271"/>
      <c r="L20" s="271"/>
    </row>
    <row r="21" spans="1:12">
      <c r="A21" s="275" t="s">
        <v>854</v>
      </c>
      <c r="B21" s="275" t="s">
        <v>503</v>
      </c>
      <c r="C21" s="276">
        <v>41</v>
      </c>
      <c r="D21" s="276"/>
      <c r="E21" s="276">
        <f>C21*D21</f>
        <v>0</v>
      </c>
      <c r="F21" s="275" t="s">
        <v>816</v>
      </c>
      <c r="G21" s="276"/>
      <c r="H21" s="276">
        <f>C21*G21</f>
        <v>0</v>
      </c>
      <c r="I21" s="276">
        <f t="shared" si="2"/>
        <v>0</v>
      </c>
      <c r="J21" s="276">
        <f t="shared" si="2"/>
        <v>0</v>
      </c>
      <c r="K21" s="271"/>
      <c r="L21" s="271"/>
    </row>
    <row r="22" spans="1:12">
      <c r="A22" s="275" t="s">
        <v>855</v>
      </c>
      <c r="B22" s="275" t="s">
        <v>503</v>
      </c>
      <c r="C22" s="276">
        <v>25</v>
      </c>
      <c r="D22" s="276"/>
      <c r="E22" s="276">
        <f>C22*D22</f>
        <v>0</v>
      </c>
      <c r="F22" s="275" t="s">
        <v>816</v>
      </c>
      <c r="G22" s="276"/>
      <c r="H22" s="276">
        <f>C22*G22</f>
        <v>0</v>
      </c>
      <c r="I22" s="276">
        <f t="shared" si="2"/>
        <v>0</v>
      </c>
      <c r="J22" s="276">
        <f t="shared" si="2"/>
        <v>0</v>
      </c>
      <c r="K22" s="271"/>
      <c r="L22" s="271"/>
    </row>
    <row r="23" spans="1:12">
      <c r="A23" s="284" t="s">
        <v>856</v>
      </c>
      <c r="B23" s="284" t="s">
        <v>816</v>
      </c>
      <c r="C23" s="285"/>
      <c r="D23" s="285"/>
      <c r="E23" s="285"/>
      <c r="F23" s="284" t="s">
        <v>816</v>
      </c>
      <c r="G23" s="285"/>
      <c r="H23" s="285"/>
      <c r="I23" s="285"/>
      <c r="J23" s="285"/>
      <c r="K23" s="271"/>
      <c r="L23" s="271"/>
    </row>
    <row r="24" spans="1:12">
      <c r="A24" s="275" t="s">
        <v>857</v>
      </c>
      <c r="B24" s="275" t="s">
        <v>182</v>
      </c>
      <c r="C24" s="276">
        <v>354</v>
      </c>
      <c r="D24" s="276"/>
      <c r="E24" s="276">
        <f>C24*D24</f>
        <v>0</v>
      </c>
      <c r="F24" s="275" t="s">
        <v>816</v>
      </c>
      <c r="G24" s="276"/>
      <c r="H24" s="276">
        <f>C24*G24</f>
        <v>0</v>
      </c>
      <c r="I24" s="276">
        <f t="shared" ref="I24:J27" si="3">D24+G24</f>
        <v>0</v>
      </c>
      <c r="J24" s="276">
        <f t="shared" si="3"/>
        <v>0</v>
      </c>
      <c r="K24" s="271"/>
      <c r="L24" s="271"/>
    </row>
    <row r="25" spans="1:12">
      <c r="A25" s="275" t="s">
        <v>858</v>
      </c>
      <c r="B25" s="275" t="s">
        <v>182</v>
      </c>
      <c r="C25" s="276">
        <v>284</v>
      </c>
      <c r="D25" s="276"/>
      <c r="E25" s="276">
        <f>C25*D25</f>
        <v>0</v>
      </c>
      <c r="F25" s="275" t="s">
        <v>816</v>
      </c>
      <c r="G25" s="276"/>
      <c r="H25" s="276">
        <f>C25*G25</f>
        <v>0</v>
      </c>
      <c r="I25" s="276">
        <f t="shared" si="3"/>
        <v>0</v>
      </c>
      <c r="J25" s="276">
        <f t="shared" si="3"/>
        <v>0</v>
      </c>
      <c r="K25" s="271"/>
      <c r="L25" s="271"/>
    </row>
    <row r="26" spans="1:12">
      <c r="A26" s="275" t="s">
        <v>859</v>
      </c>
      <c r="B26" s="275" t="s">
        <v>182</v>
      </c>
      <c r="C26" s="276">
        <v>102</v>
      </c>
      <c r="D26" s="276"/>
      <c r="E26" s="276">
        <f>C26*D26</f>
        <v>0</v>
      </c>
      <c r="F26" s="275" t="s">
        <v>816</v>
      </c>
      <c r="G26" s="276"/>
      <c r="H26" s="276">
        <f>C26*G26</f>
        <v>0</v>
      </c>
      <c r="I26" s="276">
        <f t="shared" si="3"/>
        <v>0</v>
      </c>
      <c r="J26" s="276">
        <f t="shared" si="3"/>
        <v>0</v>
      </c>
      <c r="K26" s="271"/>
      <c r="L26" s="271"/>
    </row>
    <row r="27" spans="1:12">
      <c r="A27" s="275" t="s">
        <v>860</v>
      </c>
      <c r="B27" s="275" t="s">
        <v>182</v>
      </c>
      <c r="C27" s="276">
        <v>24</v>
      </c>
      <c r="D27" s="276"/>
      <c r="E27" s="276">
        <f>C27*D27</f>
        <v>0</v>
      </c>
      <c r="F27" s="275" t="s">
        <v>816</v>
      </c>
      <c r="G27" s="276"/>
      <c r="H27" s="276">
        <f>C27*G27</f>
        <v>0</v>
      </c>
      <c r="I27" s="276">
        <f t="shared" si="3"/>
        <v>0</v>
      </c>
      <c r="J27" s="276">
        <f t="shared" si="3"/>
        <v>0</v>
      </c>
      <c r="K27" s="271"/>
      <c r="L27" s="271"/>
    </row>
    <row r="28" spans="1:12">
      <c r="A28" s="284" t="s">
        <v>861</v>
      </c>
      <c r="B28" s="284" t="s">
        <v>816</v>
      </c>
      <c r="C28" s="285"/>
      <c r="D28" s="285"/>
      <c r="E28" s="285"/>
      <c r="F28" s="284" t="s">
        <v>816</v>
      </c>
      <c r="G28" s="285"/>
      <c r="H28" s="285"/>
      <c r="I28" s="285"/>
      <c r="J28" s="285"/>
      <c r="K28" s="271"/>
      <c r="L28" s="271"/>
    </row>
    <row r="29" spans="1:12">
      <c r="A29" s="275" t="s">
        <v>862</v>
      </c>
      <c r="B29" s="275" t="s">
        <v>182</v>
      </c>
      <c r="C29" s="276">
        <v>50</v>
      </c>
      <c r="D29" s="276"/>
      <c r="E29" s="276">
        <f>C29*D29</f>
        <v>0</v>
      </c>
      <c r="F29" s="275" t="s">
        <v>816</v>
      </c>
      <c r="G29" s="276"/>
      <c r="H29" s="276">
        <f>C29*G29</f>
        <v>0</v>
      </c>
      <c r="I29" s="276">
        <f>D29+G29</f>
        <v>0</v>
      </c>
      <c r="J29" s="276">
        <f>E29+H29</f>
        <v>0</v>
      </c>
      <c r="K29" s="271"/>
      <c r="L29" s="271"/>
    </row>
    <row r="30" spans="1:12">
      <c r="A30" s="284" t="s">
        <v>863</v>
      </c>
      <c r="B30" s="284" t="s">
        <v>816</v>
      </c>
      <c r="C30" s="285"/>
      <c r="D30" s="285"/>
      <c r="E30" s="285"/>
      <c r="F30" s="284" t="s">
        <v>816</v>
      </c>
      <c r="G30" s="285"/>
      <c r="H30" s="285"/>
      <c r="I30" s="285"/>
      <c r="J30" s="285"/>
      <c r="K30" s="271"/>
      <c r="L30" s="271"/>
    </row>
    <row r="31" spans="1:12">
      <c r="A31" s="275" t="s">
        <v>864</v>
      </c>
      <c r="B31" s="275" t="s">
        <v>503</v>
      </c>
      <c r="C31" s="276">
        <v>1</v>
      </c>
      <c r="D31" s="276"/>
      <c r="E31" s="276">
        <f>C31*D31</f>
        <v>0</v>
      </c>
      <c r="F31" s="275" t="s">
        <v>816</v>
      </c>
      <c r="G31" s="276"/>
      <c r="H31" s="276">
        <f>C31*G31</f>
        <v>0</v>
      </c>
      <c r="I31" s="276">
        <f t="shared" ref="I31:J43" si="4">D31+G31</f>
        <v>0</v>
      </c>
      <c r="J31" s="276">
        <f t="shared" si="4"/>
        <v>0</v>
      </c>
      <c r="K31" s="271"/>
      <c r="L31" s="271"/>
    </row>
    <row r="32" spans="1:12">
      <c r="A32" s="284" t="s">
        <v>865</v>
      </c>
      <c r="B32" s="284" t="s">
        <v>816</v>
      </c>
      <c r="C32" s="285"/>
      <c r="D32" s="285"/>
      <c r="E32" s="285"/>
      <c r="F32" s="284" t="s">
        <v>816</v>
      </c>
      <c r="G32" s="285"/>
      <c r="H32" s="285"/>
      <c r="I32" s="285">
        <f t="shared" si="4"/>
        <v>0</v>
      </c>
      <c r="J32" s="285">
        <f t="shared" si="4"/>
        <v>0</v>
      </c>
      <c r="K32" s="271"/>
      <c r="L32" s="271"/>
    </row>
    <row r="33" spans="1:12">
      <c r="A33" s="275" t="s">
        <v>866</v>
      </c>
      <c r="B33" s="275" t="s">
        <v>503</v>
      </c>
      <c r="C33" s="276">
        <v>7</v>
      </c>
      <c r="D33" s="276"/>
      <c r="E33" s="276">
        <f>C33*D33</f>
        <v>0</v>
      </c>
      <c r="F33" s="275" t="s">
        <v>816</v>
      </c>
      <c r="G33" s="276"/>
      <c r="H33" s="276">
        <f>C33*G33</f>
        <v>0</v>
      </c>
      <c r="I33" s="276">
        <f t="shared" si="4"/>
        <v>0</v>
      </c>
      <c r="J33" s="276">
        <f t="shared" si="4"/>
        <v>0</v>
      </c>
      <c r="K33" s="271"/>
      <c r="L33" s="271"/>
    </row>
    <row r="34" spans="1:12">
      <c r="A34" s="275" t="s">
        <v>867</v>
      </c>
      <c r="B34" s="275" t="s">
        <v>503</v>
      </c>
      <c r="C34" s="276">
        <v>2</v>
      </c>
      <c r="D34" s="276"/>
      <c r="E34" s="276">
        <f>C34*D34</f>
        <v>0</v>
      </c>
      <c r="F34" s="275" t="s">
        <v>816</v>
      </c>
      <c r="G34" s="276"/>
      <c r="H34" s="276">
        <f>C34*G34</f>
        <v>0</v>
      </c>
      <c r="I34" s="276">
        <f t="shared" si="4"/>
        <v>0</v>
      </c>
      <c r="J34" s="276">
        <f t="shared" si="4"/>
        <v>0</v>
      </c>
      <c r="K34" s="271"/>
      <c r="L34" s="271"/>
    </row>
    <row r="35" spans="1:12">
      <c r="A35" s="275" t="s">
        <v>868</v>
      </c>
      <c r="B35" s="275" t="s">
        <v>503</v>
      </c>
      <c r="C35" s="276">
        <v>8</v>
      </c>
      <c r="D35" s="276"/>
      <c r="E35" s="276">
        <f>C35*D35</f>
        <v>0</v>
      </c>
      <c r="F35" s="275" t="s">
        <v>816</v>
      </c>
      <c r="G35" s="276"/>
      <c r="H35" s="276">
        <f>C35*G35</f>
        <v>0</v>
      </c>
      <c r="I35" s="276">
        <f t="shared" si="4"/>
        <v>0</v>
      </c>
      <c r="J35" s="276">
        <f t="shared" si="4"/>
        <v>0</v>
      </c>
      <c r="K35" s="271"/>
      <c r="L35" s="271"/>
    </row>
    <row r="36" spans="1:12">
      <c r="A36" s="275" t="s">
        <v>869</v>
      </c>
      <c r="B36" s="275" t="s">
        <v>503</v>
      </c>
      <c r="C36" s="276">
        <v>9</v>
      </c>
      <c r="D36" s="276"/>
      <c r="E36" s="276">
        <f>C36*D36</f>
        <v>0</v>
      </c>
      <c r="F36" s="275" t="s">
        <v>816</v>
      </c>
      <c r="G36" s="276"/>
      <c r="H36" s="276">
        <f>C36*G36</f>
        <v>0</v>
      </c>
      <c r="I36" s="276">
        <f t="shared" si="4"/>
        <v>0</v>
      </c>
      <c r="J36" s="276">
        <f t="shared" si="4"/>
        <v>0</v>
      </c>
      <c r="K36" s="271"/>
      <c r="L36" s="271"/>
    </row>
    <row r="37" spans="1:12">
      <c r="A37" s="284" t="s">
        <v>870</v>
      </c>
      <c r="B37" s="284" t="s">
        <v>816</v>
      </c>
      <c r="C37" s="285"/>
      <c r="D37" s="285"/>
      <c r="E37" s="285"/>
      <c r="F37" s="284" t="s">
        <v>816</v>
      </c>
      <c r="G37" s="285"/>
      <c r="H37" s="285"/>
      <c r="I37" s="285">
        <f t="shared" si="4"/>
        <v>0</v>
      </c>
      <c r="J37" s="285">
        <f t="shared" si="4"/>
        <v>0</v>
      </c>
      <c r="K37" s="271"/>
      <c r="L37" s="271"/>
    </row>
    <row r="38" spans="1:12">
      <c r="A38" s="275" t="s">
        <v>871</v>
      </c>
      <c r="B38" s="275" t="s">
        <v>503</v>
      </c>
      <c r="C38" s="276">
        <v>3</v>
      </c>
      <c r="D38" s="276"/>
      <c r="E38" s="276">
        <f>C38*D38</f>
        <v>0</v>
      </c>
      <c r="F38" s="275" t="s">
        <v>816</v>
      </c>
      <c r="G38" s="276"/>
      <c r="H38" s="276">
        <f>C38*G38</f>
        <v>0</v>
      </c>
      <c r="I38" s="276">
        <f t="shared" si="4"/>
        <v>0</v>
      </c>
      <c r="J38" s="276">
        <f t="shared" si="4"/>
        <v>0</v>
      </c>
      <c r="K38" s="271"/>
      <c r="L38" s="271"/>
    </row>
    <row r="39" spans="1:12">
      <c r="A39" s="275" t="s">
        <v>872</v>
      </c>
      <c r="B39" s="275" t="s">
        <v>503</v>
      </c>
      <c r="C39" s="276">
        <v>1</v>
      </c>
      <c r="D39" s="276"/>
      <c r="E39" s="276">
        <f>C39*D39</f>
        <v>0</v>
      </c>
      <c r="F39" s="275" t="s">
        <v>816</v>
      </c>
      <c r="G39" s="276"/>
      <c r="H39" s="276">
        <f>C39*G39</f>
        <v>0</v>
      </c>
      <c r="I39" s="276">
        <f t="shared" si="4"/>
        <v>0</v>
      </c>
      <c r="J39" s="276">
        <f t="shared" si="4"/>
        <v>0</v>
      </c>
      <c r="K39" s="271"/>
      <c r="L39" s="271"/>
    </row>
    <row r="40" spans="1:12">
      <c r="A40" s="275" t="s">
        <v>873</v>
      </c>
      <c r="B40" s="275" t="s">
        <v>503</v>
      </c>
      <c r="C40" s="276">
        <v>2</v>
      </c>
      <c r="D40" s="276"/>
      <c r="E40" s="276">
        <f>C40*D40</f>
        <v>0</v>
      </c>
      <c r="F40" s="275" t="s">
        <v>816</v>
      </c>
      <c r="G40" s="276"/>
      <c r="H40" s="276">
        <f>C40*G40</f>
        <v>0</v>
      </c>
      <c r="I40" s="276">
        <f t="shared" si="4"/>
        <v>0</v>
      </c>
      <c r="J40" s="276">
        <f t="shared" si="4"/>
        <v>0</v>
      </c>
      <c r="K40" s="271"/>
      <c r="L40" s="271"/>
    </row>
    <row r="41" spans="1:12">
      <c r="A41" s="284" t="s">
        <v>874</v>
      </c>
      <c r="B41" s="284" t="s">
        <v>816</v>
      </c>
      <c r="C41" s="285"/>
      <c r="D41" s="285"/>
      <c r="E41" s="285"/>
      <c r="F41" s="284" t="s">
        <v>816</v>
      </c>
      <c r="G41" s="285"/>
      <c r="H41" s="285"/>
      <c r="I41" s="285">
        <f t="shared" si="4"/>
        <v>0</v>
      </c>
      <c r="J41" s="285">
        <f t="shared" si="4"/>
        <v>0</v>
      </c>
      <c r="K41" s="271"/>
      <c r="L41" s="271"/>
    </row>
    <row r="42" spans="1:12">
      <c r="A42" s="275" t="s">
        <v>875</v>
      </c>
      <c r="B42" s="275" t="s">
        <v>503</v>
      </c>
      <c r="C42" s="276">
        <v>200</v>
      </c>
      <c r="D42" s="276"/>
      <c r="E42" s="276">
        <f>C42*D42</f>
        <v>0</v>
      </c>
      <c r="F42" s="275" t="s">
        <v>816</v>
      </c>
      <c r="G42" s="276"/>
      <c r="H42" s="276">
        <f>C42*G42</f>
        <v>0</v>
      </c>
      <c r="I42" s="276">
        <f t="shared" si="4"/>
        <v>0</v>
      </c>
      <c r="J42" s="276">
        <f t="shared" si="4"/>
        <v>0</v>
      </c>
      <c r="K42" s="271"/>
      <c r="L42" s="271"/>
    </row>
    <row r="43" spans="1:12">
      <c r="A43" s="275" t="s">
        <v>876</v>
      </c>
      <c r="B43" s="275" t="s">
        <v>503</v>
      </c>
      <c r="C43" s="276">
        <v>30</v>
      </c>
      <c r="D43" s="276"/>
      <c r="E43" s="276">
        <f>C43*D43</f>
        <v>0</v>
      </c>
      <c r="F43" s="275" t="s">
        <v>816</v>
      </c>
      <c r="G43" s="276"/>
      <c r="H43" s="276">
        <f>C43*G43</f>
        <v>0</v>
      </c>
      <c r="I43" s="276">
        <f t="shared" si="4"/>
        <v>0</v>
      </c>
      <c r="J43" s="276">
        <f t="shared" si="4"/>
        <v>0</v>
      </c>
      <c r="K43" s="271"/>
      <c r="L43" s="271"/>
    </row>
    <row r="44" spans="1:12">
      <c r="A44" s="284" t="s">
        <v>877</v>
      </c>
      <c r="B44" s="284" t="s">
        <v>816</v>
      </c>
      <c r="C44" s="285"/>
      <c r="D44" s="285"/>
      <c r="E44" s="285"/>
      <c r="F44" s="284" t="s">
        <v>816</v>
      </c>
      <c r="G44" s="285"/>
      <c r="H44" s="285"/>
      <c r="I44" s="285"/>
      <c r="J44" s="285"/>
      <c r="K44" s="271"/>
      <c r="L44" s="271"/>
    </row>
    <row r="45" spans="1:12">
      <c r="A45" s="275" t="s">
        <v>878</v>
      </c>
      <c r="B45" s="275" t="s">
        <v>373</v>
      </c>
      <c r="C45" s="276">
        <v>16</v>
      </c>
      <c r="D45" s="276"/>
      <c r="E45" s="276">
        <f>C45*D45</f>
        <v>0</v>
      </c>
      <c r="F45" s="275" t="s">
        <v>816</v>
      </c>
      <c r="G45" s="276"/>
      <c r="H45" s="276">
        <f>C45*G45</f>
        <v>0</v>
      </c>
      <c r="I45" s="276">
        <f>D45+G45</f>
        <v>0</v>
      </c>
      <c r="J45" s="276">
        <f>E45+H45</f>
        <v>0</v>
      </c>
      <c r="K45" s="271"/>
      <c r="L45" s="271"/>
    </row>
    <row r="46" spans="1:12">
      <c r="A46" s="275" t="s">
        <v>879</v>
      </c>
      <c r="B46" s="275" t="s">
        <v>373</v>
      </c>
      <c r="C46" s="276">
        <v>64</v>
      </c>
      <c r="D46" s="276"/>
      <c r="E46" s="276">
        <f>C46*D46</f>
        <v>0</v>
      </c>
      <c r="F46" s="275" t="s">
        <v>816</v>
      </c>
      <c r="G46" s="276"/>
      <c r="H46" s="276">
        <f>C46*G46</f>
        <v>0</v>
      </c>
      <c r="I46" s="276">
        <f>D46+G46</f>
        <v>0</v>
      </c>
      <c r="J46" s="276">
        <f>E46+H46</f>
        <v>0</v>
      </c>
      <c r="K46" s="271"/>
      <c r="L46" s="271"/>
    </row>
    <row r="47" spans="1:12">
      <c r="A47" s="284" t="s">
        <v>880</v>
      </c>
      <c r="B47" s="284" t="s">
        <v>816</v>
      </c>
      <c r="C47" s="285"/>
      <c r="D47" s="285"/>
      <c r="E47" s="285"/>
      <c r="F47" s="284" t="s">
        <v>816</v>
      </c>
      <c r="G47" s="285"/>
      <c r="H47" s="285"/>
      <c r="I47" s="285"/>
      <c r="J47" s="285"/>
      <c r="K47" s="271"/>
      <c r="L47" s="271"/>
    </row>
    <row r="48" spans="1:12">
      <c r="A48" s="284" t="s">
        <v>881</v>
      </c>
      <c r="B48" s="284" t="s">
        <v>816</v>
      </c>
      <c r="C48" s="285"/>
      <c r="D48" s="285"/>
      <c r="E48" s="285"/>
      <c r="F48" s="284" t="s">
        <v>816</v>
      </c>
      <c r="G48" s="285"/>
      <c r="H48" s="285"/>
      <c r="I48" s="285"/>
      <c r="J48" s="285"/>
      <c r="K48" s="271"/>
      <c r="L48" s="271"/>
    </row>
    <row r="49" spans="1:12">
      <c r="A49" s="275" t="s">
        <v>882</v>
      </c>
      <c r="B49" s="275" t="s">
        <v>373</v>
      </c>
      <c r="C49" s="276">
        <v>6</v>
      </c>
      <c r="D49" s="276"/>
      <c r="E49" s="276">
        <f>C49*D49</f>
        <v>0</v>
      </c>
      <c r="F49" s="275" t="s">
        <v>816</v>
      </c>
      <c r="G49" s="276"/>
      <c r="H49" s="276">
        <f>C49*G49</f>
        <v>0</v>
      </c>
      <c r="I49" s="276">
        <f>D49+G49</f>
        <v>0</v>
      </c>
      <c r="J49" s="276">
        <f>E49+H49</f>
        <v>0</v>
      </c>
      <c r="K49" s="271"/>
      <c r="L49" s="271"/>
    </row>
    <row r="50" spans="1:12">
      <c r="A50" s="275" t="s">
        <v>883</v>
      </c>
      <c r="B50" s="275" t="s">
        <v>816</v>
      </c>
      <c r="C50" s="276"/>
      <c r="D50" s="276"/>
      <c r="E50" s="276">
        <f>SUM(J4:J49)*Parametry!B33/100</f>
        <v>0</v>
      </c>
      <c r="F50" s="275" t="s">
        <v>816</v>
      </c>
      <c r="G50" s="276"/>
      <c r="H50" s="276"/>
      <c r="I50" s="276">
        <f>D50+G50</f>
        <v>0</v>
      </c>
      <c r="J50" s="276">
        <f>E50+H50</f>
        <v>0</v>
      </c>
      <c r="K50" s="271"/>
      <c r="L50" s="271"/>
    </row>
    <row r="51" spans="1:12">
      <c r="A51" s="279" t="s">
        <v>884</v>
      </c>
      <c r="B51" s="279" t="s">
        <v>816</v>
      </c>
      <c r="C51" s="280"/>
      <c r="D51" s="280"/>
      <c r="E51" s="280">
        <f>SUM(E3:E50)</f>
        <v>0</v>
      </c>
      <c r="F51" s="279" t="s">
        <v>816</v>
      </c>
      <c r="G51" s="280"/>
      <c r="H51" s="280">
        <f>SUM(H3:H50)</f>
        <v>0</v>
      </c>
      <c r="I51" s="280"/>
      <c r="J51" s="280">
        <f>SUM(J3:J50)</f>
        <v>0</v>
      </c>
      <c r="K51" s="271"/>
      <c r="L51" s="271"/>
    </row>
    <row r="52" spans="1:12">
      <c r="A52" s="279" t="s">
        <v>828</v>
      </c>
      <c r="B52" s="279" t="s">
        <v>816</v>
      </c>
      <c r="C52" s="280"/>
      <c r="D52" s="280"/>
      <c r="E52" s="280"/>
      <c r="F52" s="279" t="s">
        <v>816</v>
      </c>
      <c r="G52" s="280"/>
      <c r="H52" s="280"/>
      <c r="I52" s="280"/>
      <c r="J52" s="280"/>
      <c r="K52" s="271"/>
      <c r="L52" s="271"/>
    </row>
    <row r="53" spans="1:12">
      <c r="A53" s="284" t="s">
        <v>885</v>
      </c>
      <c r="B53" s="284" t="s">
        <v>816</v>
      </c>
      <c r="C53" s="285"/>
      <c r="D53" s="285"/>
      <c r="E53" s="285"/>
      <c r="F53" s="284" t="s">
        <v>816</v>
      </c>
      <c r="G53" s="285"/>
      <c r="H53" s="285"/>
      <c r="I53" s="285"/>
      <c r="J53" s="285"/>
      <c r="K53" s="271"/>
      <c r="L53" s="271"/>
    </row>
    <row r="54" spans="1:12">
      <c r="A54" s="275" t="s">
        <v>886</v>
      </c>
      <c r="B54" s="275" t="s">
        <v>503</v>
      </c>
      <c r="C54" s="276">
        <v>3</v>
      </c>
      <c r="D54" s="276"/>
      <c r="E54" s="276">
        <f>C54*D54</f>
        <v>0</v>
      </c>
      <c r="F54" s="275" t="s">
        <v>816</v>
      </c>
      <c r="G54" s="276"/>
      <c r="H54" s="276">
        <f>C54*G54</f>
        <v>0</v>
      </c>
      <c r="I54" s="276">
        <f t="shared" ref="I54:J56" si="5">D54+G54</f>
        <v>0</v>
      </c>
      <c r="J54" s="276">
        <f t="shared" si="5"/>
        <v>0</v>
      </c>
      <c r="K54" s="271"/>
      <c r="L54" s="271"/>
    </row>
    <row r="55" spans="1:12">
      <c r="A55" s="275" t="s">
        <v>887</v>
      </c>
      <c r="B55" s="275" t="s">
        <v>503</v>
      </c>
      <c r="C55" s="276">
        <v>1</v>
      </c>
      <c r="D55" s="276"/>
      <c r="E55" s="276">
        <f>C55*D55</f>
        <v>0</v>
      </c>
      <c r="F55" s="275" t="s">
        <v>816</v>
      </c>
      <c r="G55" s="276"/>
      <c r="H55" s="276">
        <f>C55*G55</f>
        <v>0</v>
      </c>
      <c r="I55" s="276">
        <f t="shared" si="5"/>
        <v>0</v>
      </c>
      <c r="J55" s="276">
        <f t="shared" si="5"/>
        <v>0</v>
      </c>
      <c r="K55" s="271"/>
      <c r="L55" s="271"/>
    </row>
    <row r="56" spans="1:12">
      <c r="A56" s="275" t="s">
        <v>883</v>
      </c>
      <c r="B56" s="275" t="s">
        <v>816</v>
      </c>
      <c r="C56" s="276"/>
      <c r="D56" s="276"/>
      <c r="E56" s="276">
        <f>SUM(J54:J55)*Parametry!B33/100</f>
        <v>0</v>
      </c>
      <c r="F56" s="275" t="s">
        <v>816</v>
      </c>
      <c r="G56" s="276"/>
      <c r="H56" s="276"/>
      <c r="I56" s="276">
        <f t="shared" si="5"/>
        <v>0</v>
      </c>
      <c r="J56" s="276">
        <f t="shared" si="5"/>
        <v>0</v>
      </c>
      <c r="K56" s="271"/>
      <c r="L56" s="271"/>
    </row>
    <row r="57" spans="1:12">
      <c r="A57" s="279" t="s">
        <v>888</v>
      </c>
      <c r="B57" s="279" t="s">
        <v>816</v>
      </c>
      <c r="C57" s="280"/>
      <c r="D57" s="280"/>
      <c r="E57" s="280">
        <f>SUM(E53:E56)</f>
        <v>0</v>
      </c>
      <c r="F57" s="279" t="s">
        <v>816</v>
      </c>
      <c r="G57" s="280"/>
      <c r="H57" s="280">
        <f>SUM(H53:H56)</f>
        <v>0</v>
      </c>
      <c r="I57" s="280"/>
      <c r="J57" s="280">
        <f>SUM(J53:J56)</f>
        <v>0</v>
      </c>
      <c r="K57" s="271"/>
      <c r="L57" s="271"/>
    </row>
    <row r="58" spans="1:12">
      <c r="A58" s="279" t="s">
        <v>829</v>
      </c>
      <c r="B58" s="279" t="s">
        <v>816</v>
      </c>
      <c r="C58" s="280"/>
      <c r="D58" s="280"/>
      <c r="E58" s="280"/>
      <c r="F58" s="279" t="s">
        <v>816</v>
      </c>
      <c r="G58" s="280"/>
      <c r="H58" s="280"/>
      <c r="I58" s="280"/>
      <c r="J58" s="280"/>
      <c r="K58" s="271"/>
      <c r="L58" s="271"/>
    </row>
    <row r="59" spans="1:12">
      <c r="A59" s="284" t="s">
        <v>885</v>
      </c>
      <c r="B59" s="284" t="s">
        <v>816</v>
      </c>
      <c r="C59" s="285"/>
      <c r="D59" s="285"/>
      <c r="E59" s="285"/>
      <c r="F59" s="284" t="s">
        <v>816</v>
      </c>
      <c r="G59" s="285"/>
      <c r="H59" s="285"/>
      <c r="I59" s="285"/>
      <c r="J59" s="285"/>
      <c r="K59" s="271"/>
      <c r="L59" s="271"/>
    </row>
    <row r="60" spans="1:12">
      <c r="A60" s="275" t="s">
        <v>889</v>
      </c>
      <c r="B60" s="275" t="s">
        <v>503</v>
      </c>
      <c r="C60" s="276">
        <v>13</v>
      </c>
      <c r="D60" s="276"/>
      <c r="E60" s="276">
        <f t="shared" ref="E60:E72" si="6">C60*D60</f>
        <v>0</v>
      </c>
      <c r="F60" s="275" t="s">
        <v>816</v>
      </c>
      <c r="G60" s="276"/>
      <c r="H60" s="276">
        <f t="shared" ref="H60:H72" si="7">C60*G60</f>
        <v>0</v>
      </c>
      <c r="I60" s="276">
        <f t="shared" ref="I60:J73" si="8">D60+G60</f>
        <v>0</v>
      </c>
      <c r="J60" s="276">
        <f t="shared" si="8"/>
        <v>0</v>
      </c>
      <c r="K60" s="271"/>
      <c r="L60" s="271"/>
    </row>
    <row r="61" spans="1:12">
      <c r="A61" s="275" t="s">
        <v>890</v>
      </c>
      <c r="B61" s="275" t="s">
        <v>503</v>
      </c>
      <c r="C61" s="276">
        <v>6</v>
      </c>
      <c r="D61" s="276"/>
      <c r="E61" s="276">
        <f t="shared" si="6"/>
        <v>0</v>
      </c>
      <c r="F61" s="275" t="s">
        <v>816</v>
      </c>
      <c r="G61" s="276"/>
      <c r="H61" s="276">
        <f t="shared" si="7"/>
        <v>0</v>
      </c>
      <c r="I61" s="276">
        <f t="shared" si="8"/>
        <v>0</v>
      </c>
      <c r="J61" s="276">
        <f t="shared" si="8"/>
        <v>0</v>
      </c>
      <c r="K61" s="271"/>
      <c r="L61" s="271"/>
    </row>
    <row r="62" spans="1:12">
      <c r="A62" s="275" t="s">
        <v>886</v>
      </c>
      <c r="B62" s="275" t="s">
        <v>503</v>
      </c>
      <c r="C62" s="276">
        <v>3</v>
      </c>
      <c r="D62" s="276"/>
      <c r="E62" s="276">
        <f t="shared" si="6"/>
        <v>0</v>
      </c>
      <c r="F62" s="275" t="s">
        <v>816</v>
      </c>
      <c r="G62" s="276"/>
      <c r="H62" s="276">
        <f t="shared" si="7"/>
        <v>0</v>
      </c>
      <c r="I62" s="276">
        <f t="shared" si="8"/>
        <v>0</v>
      </c>
      <c r="J62" s="276">
        <f t="shared" si="8"/>
        <v>0</v>
      </c>
      <c r="K62" s="271"/>
      <c r="L62" s="271"/>
    </row>
    <row r="63" spans="1:12">
      <c r="A63" s="275" t="s">
        <v>891</v>
      </c>
      <c r="B63" s="275" t="s">
        <v>503</v>
      </c>
      <c r="C63" s="276">
        <v>1</v>
      </c>
      <c r="D63" s="276"/>
      <c r="E63" s="276">
        <f t="shared" si="6"/>
        <v>0</v>
      </c>
      <c r="F63" s="275" t="s">
        <v>816</v>
      </c>
      <c r="G63" s="276"/>
      <c r="H63" s="276">
        <f t="shared" si="7"/>
        <v>0</v>
      </c>
      <c r="I63" s="276">
        <f t="shared" si="8"/>
        <v>0</v>
      </c>
      <c r="J63" s="276">
        <f t="shared" si="8"/>
        <v>0</v>
      </c>
      <c r="K63" s="271"/>
      <c r="L63" s="271"/>
    </row>
    <row r="64" spans="1:12">
      <c r="A64" s="275" t="s">
        <v>892</v>
      </c>
      <c r="B64" s="275" t="s">
        <v>503</v>
      </c>
      <c r="C64" s="276">
        <v>1</v>
      </c>
      <c r="D64" s="276"/>
      <c r="E64" s="276">
        <f t="shared" si="6"/>
        <v>0</v>
      </c>
      <c r="F64" s="275" t="s">
        <v>816</v>
      </c>
      <c r="G64" s="276"/>
      <c r="H64" s="276">
        <f t="shared" si="7"/>
        <v>0</v>
      </c>
      <c r="I64" s="276">
        <f t="shared" si="8"/>
        <v>0</v>
      </c>
      <c r="J64" s="276">
        <f t="shared" si="8"/>
        <v>0</v>
      </c>
      <c r="K64" s="271"/>
      <c r="L64" s="271"/>
    </row>
    <row r="65" spans="1:12">
      <c r="A65" s="275" t="s">
        <v>893</v>
      </c>
      <c r="B65" s="275" t="s">
        <v>503</v>
      </c>
      <c r="C65" s="276">
        <v>2</v>
      </c>
      <c r="D65" s="276"/>
      <c r="E65" s="276">
        <f t="shared" si="6"/>
        <v>0</v>
      </c>
      <c r="F65" s="275" t="s">
        <v>816</v>
      </c>
      <c r="G65" s="276"/>
      <c r="H65" s="276">
        <f t="shared" si="7"/>
        <v>0</v>
      </c>
      <c r="I65" s="276">
        <f t="shared" si="8"/>
        <v>0</v>
      </c>
      <c r="J65" s="276">
        <f t="shared" si="8"/>
        <v>0</v>
      </c>
      <c r="K65" s="271"/>
      <c r="L65" s="271"/>
    </row>
    <row r="66" spans="1:12">
      <c r="A66" s="275" t="s">
        <v>894</v>
      </c>
      <c r="B66" s="275" t="s">
        <v>503</v>
      </c>
      <c r="C66" s="276">
        <v>2</v>
      </c>
      <c r="D66" s="276"/>
      <c r="E66" s="276">
        <f t="shared" si="6"/>
        <v>0</v>
      </c>
      <c r="F66" s="275" t="s">
        <v>816</v>
      </c>
      <c r="G66" s="276"/>
      <c r="H66" s="276">
        <f t="shared" si="7"/>
        <v>0</v>
      </c>
      <c r="I66" s="276">
        <f t="shared" si="8"/>
        <v>0</v>
      </c>
      <c r="J66" s="276">
        <f t="shared" si="8"/>
        <v>0</v>
      </c>
      <c r="K66" s="271"/>
      <c r="L66" s="271"/>
    </row>
    <row r="67" spans="1:12">
      <c r="A67" s="275" t="s">
        <v>895</v>
      </c>
      <c r="B67" s="275" t="s">
        <v>503</v>
      </c>
      <c r="C67" s="276">
        <v>1</v>
      </c>
      <c r="D67" s="276"/>
      <c r="E67" s="276">
        <f t="shared" si="6"/>
        <v>0</v>
      </c>
      <c r="F67" s="275" t="s">
        <v>816</v>
      </c>
      <c r="G67" s="276"/>
      <c r="H67" s="276">
        <f t="shared" si="7"/>
        <v>0</v>
      </c>
      <c r="I67" s="276">
        <f t="shared" si="8"/>
        <v>0</v>
      </c>
      <c r="J67" s="276">
        <f t="shared" si="8"/>
        <v>0</v>
      </c>
      <c r="K67" s="271"/>
      <c r="L67" s="271"/>
    </row>
    <row r="68" spans="1:12">
      <c r="A68" s="275" t="s">
        <v>896</v>
      </c>
      <c r="B68" s="275" t="s">
        <v>503</v>
      </c>
      <c r="C68" s="276">
        <v>3</v>
      </c>
      <c r="D68" s="276"/>
      <c r="E68" s="276">
        <f t="shared" si="6"/>
        <v>0</v>
      </c>
      <c r="F68" s="275" t="s">
        <v>816</v>
      </c>
      <c r="G68" s="276"/>
      <c r="H68" s="276">
        <f t="shared" si="7"/>
        <v>0</v>
      </c>
      <c r="I68" s="276">
        <f t="shared" si="8"/>
        <v>0</v>
      </c>
      <c r="J68" s="276">
        <f t="shared" si="8"/>
        <v>0</v>
      </c>
      <c r="K68" s="271"/>
      <c r="L68" s="271"/>
    </row>
    <row r="69" spans="1:12">
      <c r="A69" s="275" t="s">
        <v>897</v>
      </c>
      <c r="B69" s="275" t="s">
        <v>503</v>
      </c>
      <c r="C69" s="276">
        <v>1</v>
      </c>
      <c r="D69" s="276"/>
      <c r="E69" s="276">
        <f t="shared" si="6"/>
        <v>0</v>
      </c>
      <c r="F69" s="275" t="s">
        <v>816</v>
      </c>
      <c r="G69" s="276"/>
      <c r="H69" s="276">
        <f t="shared" si="7"/>
        <v>0</v>
      </c>
      <c r="I69" s="276">
        <f t="shared" si="8"/>
        <v>0</v>
      </c>
      <c r="J69" s="276">
        <f t="shared" si="8"/>
        <v>0</v>
      </c>
      <c r="K69" s="271"/>
      <c r="L69" s="271"/>
    </row>
    <row r="70" spans="1:12">
      <c r="A70" s="275" t="s">
        <v>898</v>
      </c>
      <c r="B70" s="275" t="s">
        <v>503</v>
      </c>
      <c r="C70" s="276">
        <v>1</v>
      </c>
      <c r="D70" s="276"/>
      <c r="E70" s="276">
        <f t="shared" si="6"/>
        <v>0</v>
      </c>
      <c r="F70" s="275" t="s">
        <v>816</v>
      </c>
      <c r="G70" s="276"/>
      <c r="H70" s="276">
        <f t="shared" si="7"/>
        <v>0</v>
      </c>
      <c r="I70" s="276">
        <f t="shared" si="8"/>
        <v>0</v>
      </c>
      <c r="J70" s="276">
        <f t="shared" si="8"/>
        <v>0</v>
      </c>
      <c r="K70" s="271"/>
      <c r="L70" s="271"/>
    </row>
    <row r="71" spans="1:12">
      <c r="A71" s="275" t="s">
        <v>899</v>
      </c>
      <c r="B71" s="275" t="s">
        <v>503</v>
      </c>
      <c r="C71" s="276">
        <v>1</v>
      </c>
      <c r="D71" s="276"/>
      <c r="E71" s="276">
        <f t="shared" si="6"/>
        <v>0</v>
      </c>
      <c r="F71" s="275" t="s">
        <v>816</v>
      </c>
      <c r="G71" s="276"/>
      <c r="H71" s="276">
        <f t="shared" si="7"/>
        <v>0</v>
      </c>
      <c r="I71" s="276">
        <f t="shared" si="8"/>
        <v>0</v>
      </c>
      <c r="J71" s="276">
        <f t="shared" si="8"/>
        <v>0</v>
      </c>
      <c r="K71" s="271"/>
      <c r="L71" s="271"/>
    </row>
    <row r="72" spans="1:12">
      <c r="A72" s="275" t="s">
        <v>900</v>
      </c>
      <c r="B72" s="275" t="s">
        <v>503</v>
      </c>
      <c r="C72" s="276">
        <v>1</v>
      </c>
      <c r="D72" s="276"/>
      <c r="E72" s="276">
        <f t="shared" si="6"/>
        <v>0</v>
      </c>
      <c r="F72" s="275" t="s">
        <v>816</v>
      </c>
      <c r="G72" s="276"/>
      <c r="H72" s="276">
        <f t="shared" si="7"/>
        <v>0</v>
      </c>
      <c r="I72" s="276">
        <f t="shared" si="8"/>
        <v>0</v>
      </c>
      <c r="J72" s="276">
        <f t="shared" si="8"/>
        <v>0</v>
      </c>
      <c r="K72" s="271"/>
      <c r="L72" s="271"/>
    </row>
    <row r="73" spans="1:12">
      <c r="A73" s="275" t="s">
        <v>883</v>
      </c>
      <c r="B73" s="275" t="s">
        <v>816</v>
      </c>
      <c r="C73" s="276"/>
      <c r="D73" s="276"/>
      <c r="E73" s="276">
        <f>SUM(J60:J72)*Parametry!B33/100</f>
        <v>0</v>
      </c>
      <c r="F73" s="275" t="s">
        <v>816</v>
      </c>
      <c r="G73" s="276"/>
      <c r="H73" s="276"/>
      <c r="I73" s="276">
        <f t="shared" si="8"/>
        <v>0</v>
      </c>
      <c r="J73" s="276">
        <f t="shared" si="8"/>
        <v>0</v>
      </c>
      <c r="K73" s="271"/>
      <c r="L73" s="271"/>
    </row>
    <row r="74" spans="1:12">
      <c r="A74" s="279" t="s">
        <v>901</v>
      </c>
      <c r="B74" s="279" t="s">
        <v>816</v>
      </c>
      <c r="C74" s="280"/>
      <c r="D74" s="280"/>
      <c r="E74" s="280">
        <f>SUM(E59:E73)</f>
        <v>0</v>
      </c>
      <c r="F74" s="279" t="s">
        <v>816</v>
      </c>
      <c r="G74" s="280"/>
      <c r="H74" s="280">
        <f>SUM(H59:H73)</f>
        <v>0</v>
      </c>
      <c r="I74" s="280"/>
      <c r="J74" s="280">
        <f>SUM(J59:J73)</f>
        <v>0</v>
      </c>
      <c r="K74" s="271"/>
      <c r="L74" s="271"/>
    </row>
    <row r="75" spans="1:12">
      <c r="A75" s="279" t="s">
        <v>830</v>
      </c>
      <c r="B75" s="279" t="s">
        <v>816</v>
      </c>
      <c r="C75" s="280"/>
      <c r="D75" s="280"/>
      <c r="E75" s="280"/>
      <c r="F75" s="279" t="s">
        <v>816</v>
      </c>
      <c r="G75" s="280"/>
      <c r="H75" s="280"/>
      <c r="I75" s="280"/>
      <c r="J75" s="280"/>
      <c r="K75" s="271"/>
      <c r="L75" s="271"/>
    </row>
    <row r="76" spans="1:12">
      <c r="A76" s="284" t="s">
        <v>885</v>
      </c>
      <c r="B76" s="284" t="s">
        <v>816</v>
      </c>
      <c r="C76" s="285"/>
      <c r="D76" s="285"/>
      <c r="E76" s="285"/>
      <c r="F76" s="284" t="s">
        <v>816</v>
      </c>
      <c r="G76" s="285"/>
      <c r="H76" s="285"/>
      <c r="I76" s="285"/>
      <c r="J76" s="285"/>
      <c r="K76" s="271"/>
      <c r="L76" s="271"/>
    </row>
    <row r="77" spans="1:12">
      <c r="A77" s="275" t="s">
        <v>889</v>
      </c>
      <c r="B77" s="275" t="s">
        <v>503</v>
      </c>
      <c r="C77" s="276">
        <v>15</v>
      </c>
      <c r="D77" s="276"/>
      <c r="E77" s="276">
        <f t="shared" ref="E77:E82" si="9">C77*D77</f>
        <v>0</v>
      </c>
      <c r="F77" s="275" t="s">
        <v>816</v>
      </c>
      <c r="G77" s="276"/>
      <c r="H77" s="276">
        <f t="shared" ref="H77:H82" si="10">C77*G77</f>
        <v>0</v>
      </c>
      <c r="I77" s="276">
        <f t="shared" ref="I77:J83" si="11">D77+G77</f>
        <v>0</v>
      </c>
      <c r="J77" s="276">
        <f t="shared" si="11"/>
        <v>0</v>
      </c>
      <c r="K77" s="271"/>
      <c r="L77" s="271"/>
    </row>
    <row r="78" spans="1:12">
      <c r="A78" s="275" t="s">
        <v>902</v>
      </c>
      <c r="B78" s="275" t="s">
        <v>503</v>
      </c>
      <c r="C78" s="276">
        <v>3</v>
      </c>
      <c r="D78" s="276"/>
      <c r="E78" s="276">
        <f t="shared" si="9"/>
        <v>0</v>
      </c>
      <c r="F78" s="275" t="s">
        <v>816</v>
      </c>
      <c r="G78" s="276"/>
      <c r="H78" s="276">
        <f t="shared" si="10"/>
        <v>0</v>
      </c>
      <c r="I78" s="276">
        <f t="shared" si="11"/>
        <v>0</v>
      </c>
      <c r="J78" s="276">
        <f t="shared" si="11"/>
        <v>0</v>
      </c>
      <c r="K78" s="271"/>
      <c r="L78" s="271"/>
    </row>
    <row r="79" spans="1:12">
      <c r="A79" s="275" t="s">
        <v>903</v>
      </c>
      <c r="B79" s="275" t="s">
        <v>503</v>
      </c>
      <c r="C79" s="276">
        <v>3</v>
      </c>
      <c r="D79" s="276"/>
      <c r="E79" s="276">
        <f t="shared" si="9"/>
        <v>0</v>
      </c>
      <c r="F79" s="275" t="s">
        <v>816</v>
      </c>
      <c r="G79" s="276"/>
      <c r="H79" s="276">
        <f t="shared" si="10"/>
        <v>0</v>
      </c>
      <c r="I79" s="276">
        <f t="shared" si="11"/>
        <v>0</v>
      </c>
      <c r="J79" s="276">
        <f t="shared" si="11"/>
        <v>0</v>
      </c>
      <c r="K79" s="271"/>
      <c r="L79" s="271"/>
    </row>
    <row r="80" spans="1:12">
      <c r="A80" s="275" t="s">
        <v>904</v>
      </c>
      <c r="B80" s="275" t="s">
        <v>503</v>
      </c>
      <c r="C80" s="276">
        <v>1</v>
      </c>
      <c r="D80" s="276"/>
      <c r="E80" s="276">
        <f t="shared" si="9"/>
        <v>0</v>
      </c>
      <c r="F80" s="275" t="s">
        <v>816</v>
      </c>
      <c r="G80" s="276"/>
      <c r="H80" s="276">
        <f t="shared" si="10"/>
        <v>0</v>
      </c>
      <c r="I80" s="276">
        <f t="shared" si="11"/>
        <v>0</v>
      </c>
      <c r="J80" s="276">
        <f t="shared" si="11"/>
        <v>0</v>
      </c>
      <c r="K80" s="271"/>
      <c r="L80" s="271"/>
    </row>
    <row r="81" spans="1:12">
      <c r="A81" s="275" t="s">
        <v>905</v>
      </c>
      <c r="B81" s="275" t="s">
        <v>503</v>
      </c>
      <c r="C81" s="276">
        <v>1</v>
      </c>
      <c r="D81" s="276"/>
      <c r="E81" s="276">
        <f t="shared" si="9"/>
        <v>0</v>
      </c>
      <c r="F81" s="275" t="s">
        <v>816</v>
      </c>
      <c r="G81" s="276"/>
      <c r="H81" s="276">
        <f t="shared" si="10"/>
        <v>0</v>
      </c>
      <c r="I81" s="276">
        <f t="shared" si="11"/>
        <v>0</v>
      </c>
      <c r="J81" s="276">
        <f t="shared" si="11"/>
        <v>0</v>
      </c>
      <c r="K81" s="271"/>
      <c r="L81" s="271"/>
    </row>
    <row r="82" spans="1:12">
      <c r="A82" s="275" t="s">
        <v>900</v>
      </c>
      <c r="B82" s="275" t="s">
        <v>503</v>
      </c>
      <c r="C82" s="276">
        <v>1</v>
      </c>
      <c r="D82" s="276"/>
      <c r="E82" s="276">
        <f t="shared" si="9"/>
        <v>0</v>
      </c>
      <c r="F82" s="275" t="s">
        <v>816</v>
      </c>
      <c r="G82" s="276"/>
      <c r="H82" s="276">
        <f t="shared" si="10"/>
        <v>0</v>
      </c>
      <c r="I82" s="276">
        <f t="shared" si="11"/>
        <v>0</v>
      </c>
      <c r="J82" s="276">
        <f t="shared" si="11"/>
        <v>0</v>
      </c>
      <c r="K82" s="271"/>
      <c r="L82" s="271"/>
    </row>
    <row r="83" spans="1:12">
      <c r="A83" s="275" t="s">
        <v>883</v>
      </c>
      <c r="B83" s="275" t="s">
        <v>816</v>
      </c>
      <c r="C83" s="276"/>
      <c r="D83" s="276"/>
      <c r="E83" s="276">
        <f>SUM(J77:J82)*Parametry!B33/100</f>
        <v>0</v>
      </c>
      <c r="F83" s="275" t="s">
        <v>816</v>
      </c>
      <c r="G83" s="276"/>
      <c r="H83" s="276"/>
      <c r="I83" s="276">
        <f t="shared" si="11"/>
        <v>0</v>
      </c>
      <c r="J83" s="276">
        <f t="shared" si="11"/>
        <v>0</v>
      </c>
      <c r="K83" s="271"/>
      <c r="L83" s="271"/>
    </row>
    <row r="84" spans="1:12">
      <c r="A84" s="279" t="s">
        <v>906</v>
      </c>
      <c r="B84" s="279" t="s">
        <v>816</v>
      </c>
      <c r="C84" s="280"/>
      <c r="D84" s="280"/>
      <c r="E84" s="280">
        <f>SUM(E76:E83)</f>
        <v>0</v>
      </c>
      <c r="F84" s="279" t="s">
        <v>816</v>
      </c>
      <c r="G84" s="280"/>
      <c r="H84" s="280">
        <f>SUM(H76:H83)</f>
        <v>0</v>
      </c>
      <c r="I84" s="280"/>
      <c r="J84" s="280">
        <f>SUM(J76:J83)</f>
        <v>0</v>
      </c>
      <c r="K84" s="271"/>
      <c r="L84" s="271"/>
    </row>
    <row r="85" spans="1:12">
      <c r="A85" s="279" t="s">
        <v>831</v>
      </c>
      <c r="B85" s="279" t="s">
        <v>816</v>
      </c>
      <c r="C85" s="280"/>
      <c r="D85" s="280"/>
      <c r="E85" s="280"/>
      <c r="F85" s="279" t="s">
        <v>816</v>
      </c>
      <c r="G85" s="280"/>
      <c r="H85" s="280"/>
      <c r="I85" s="280"/>
      <c r="J85" s="280"/>
      <c r="K85" s="271"/>
      <c r="L85" s="271"/>
    </row>
    <row r="86" spans="1:12">
      <c r="A86" s="275" t="s">
        <v>828</v>
      </c>
      <c r="B86" s="275" t="s">
        <v>503</v>
      </c>
      <c r="C86" s="276">
        <v>1</v>
      </c>
      <c r="D86" s="276">
        <f>J57</f>
        <v>0</v>
      </c>
      <c r="E86" s="276">
        <f>C86*D86</f>
        <v>0</v>
      </c>
      <c r="F86" s="275" t="s">
        <v>816</v>
      </c>
      <c r="G86" s="276">
        <v>0</v>
      </c>
      <c r="H86" s="276">
        <f>C86*G86</f>
        <v>0</v>
      </c>
      <c r="I86" s="276">
        <f t="shared" ref="I86:J88" si="12">D86+G86</f>
        <v>0</v>
      </c>
      <c r="J86" s="276">
        <f t="shared" si="12"/>
        <v>0</v>
      </c>
      <c r="K86" s="271"/>
      <c r="L86" s="271"/>
    </row>
    <row r="87" spans="1:12">
      <c r="A87" s="275" t="s">
        <v>829</v>
      </c>
      <c r="B87" s="275" t="s">
        <v>503</v>
      </c>
      <c r="C87" s="276">
        <v>1</v>
      </c>
      <c r="D87" s="276">
        <f>J74</f>
        <v>0</v>
      </c>
      <c r="E87" s="276">
        <f>C87*D87</f>
        <v>0</v>
      </c>
      <c r="F87" s="275" t="s">
        <v>816</v>
      </c>
      <c r="G87" s="276">
        <v>0</v>
      </c>
      <c r="H87" s="276">
        <f>C87*G87</f>
        <v>0</v>
      </c>
      <c r="I87" s="276">
        <f t="shared" si="12"/>
        <v>0</v>
      </c>
      <c r="J87" s="276">
        <f t="shared" si="12"/>
        <v>0</v>
      </c>
      <c r="K87" s="271"/>
      <c r="L87" s="271"/>
    </row>
    <row r="88" spans="1:12">
      <c r="A88" s="275" t="s">
        <v>830</v>
      </c>
      <c r="B88" s="275" t="s">
        <v>503</v>
      </c>
      <c r="C88" s="276">
        <v>1</v>
      </c>
      <c r="D88" s="276">
        <f>J84</f>
        <v>0</v>
      </c>
      <c r="E88" s="276">
        <f>C88*D88</f>
        <v>0</v>
      </c>
      <c r="F88" s="275" t="s">
        <v>816</v>
      </c>
      <c r="G88" s="276">
        <v>0</v>
      </c>
      <c r="H88" s="276">
        <f>C88*G88</f>
        <v>0</v>
      </c>
      <c r="I88" s="276">
        <f t="shared" si="12"/>
        <v>0</v>
      </c>
      <c r="J88" s="276">
        <f t="shared" si="12"/>
        <v>0</v>
      </c>
      <c r="K88" s="271"/>
      <c r="L88" s="271"/>
    </row>
    <row r="89" spans="1:12">
      <c r="A89" s="279" t="s">
        <v>907</v>
      </c>
      <c r="B89" s="279" t="s">
        <v>816</v>
      </c>
      <c r="C89" s="280"/>
      <c r="D89" s="280"/>
      <c r="E89" s="280">
        <f>SUM(E86:E88)</f>
        <v>0</v>
      </c>
      <c r="F89" s="279" t="s">
        <v>816</v>
      </c>
      <c r="G89" s="280"/>
      <c r="H89" s="280">
        <f>SUM(H86:H88)</f>
        <v>0</v>
      </c>
      <c r="I89" s="280"/>
      <c r="J89" s="280">
        <f>SUM(J86:J88)</f>
        <v>0</v>
      </c>
      <c r="K89" s="271"/>
      <c r="L89" s="271"/>
    </row>
    <row r="90" spans="1:12">
      <c r="A90" s="275" t="s">
        <v>816</v>
      </c>
      <c r="B90" s="275" t="s">
        <v>816</v>
      </c>
      <c r="C90" s="276"/>
      <c r="D90" s="276"/>
      <c r="E90" s="276"/>
      <c r="F90" s="275" t="s">
        <v>816</v>
      </c>
      <c r="G90" s="276"/>
      <c r="H90" s="276"/>
      <c r="I90" s="276">
        <f>D90+G90</f>
        <v>0</v>
      </c>
      <c r="J90" s="276">
        <f>E90+H90</f>
        <v>0</v>
      </c>
      <c r="K90" s="271"/>
      <c r="L90" s="271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2789F-0D6E-488F-9AEA-A4A1206D8819}">
  <dimension ref="A1:C33"/>
  <sheetViews>
    <sheetView workbookViewId="0">
      <selection activeCell="B33" sqref="B33"/>
    </sheetView>
  </sheetViews>
  <sheetFormatPr defaultRowHeight="14.4"/>
  <cols>
    <col min="1" max="1" width="28.44140625" style="282" bestFit="1" customWidth="1"/>
    <col min="2" max="2" width="63.44140625" style="282" bestFit="1" customWidth="1"/>
    <col min="3" max="3" width="8.88671875" style="272"/>
    <col min="4" max="4" width="0" style="272" hidden="1" customWidth="1"/>
    <col min="5" max="16384" width="8.88671875" style="272"/>
  </cols>
  <sheetData>
    <row r="1" spans="1:3">
      <c r="A1" s="269" t="s">
        <v>6</v>
      </c>
      <c r="B1" s="269" t="s">
        <v>908</v>
      </c>
      <c r="C1" s="271"/>
    </row>
    <row r="2" spans="1:3">
      <c r="A2" s="269" t="s">
        <v>909</v>
      </c>
      <c r="B2" s="279" t="s">
        <v>910</v>
      </c>
      <c r="C2" s="271"/>
    </row>
    <row r="3" spans="1:3" ht="27">
      <c r="A3" s="269" t="s">
        <v>911</v>
      </c>
      <c r="B3" s="286" t="s">
        <v>912</v>
      </c>
      <c r="C3" s="271"/>
    </row>
    <row r="4" spans="1:3" ht="27">
      <c r="A4" s="269" t="s">
        <v>913</v>
      </c>
      <c r="B4" s="286" t="s">
        <v>914</v>
      </c>
      <c r="C4" s="271"/>
    </row>
    <row r="5" spans="1:3">
      <c r="A5" s="269" t="s">
        <v>915</v>
      </c>
      <c r="B5" s="273" t="s">
        <v>816</v>
      </c>
      <c r="C5" s="271"/>
    </row>
    <row r="6" spans="1:3">
      <c r="A6" s="269" t="s">
        <v>916</v>
      </c>
      <c r="B6" s="273" t="s">
        <v>917</v>
      </c>
      <c r="C6" s="271"/>
    </row>
    <row r="7" spans="1:3">
      <c r="A7" s="269" t="s">
        <v>918</v>
      </c>
      <c r="B7" s="273" t="s">
        <v>917</v>
      </c>
      <c r="C7" s="271"/>
    </row>
    <row r="8" spans="1:3">
      <c r="A8" s="269" t="s">
        <v>919</v>
      </c>
      <c r="B8" s="273" t="s">
        <v>816</v>
      </c>
      <c r="C8" s="271"/>
    </row>
    <row r="9" spans="1:3">
      <c r="A9" s="269" t="s">
        <v>920</v>
      </c>
      <c r="B9" s="273" t="s">
        <v>921</v>
      </c>
      <c r="C9" s="271"/>
    </row>
    <row r="10" spans="1:3">
      <c r="A10" s="269" t="s">
        <v>922</v>
      </c>
      <c r="B10" s="273" t="s">
        <v>923</v>
      </c>
      <c r="C10" s="271"/>
    </row>
    <row r="11" spans="1:3">
      <c r="A11" s="269" t="s">
        <v>924</v>
      </c>
      <c r="B11" s="273" t="s">
        <v>816</v>
      </c>
      <c r="C11" s="271"/>
    </row>
    <row r="12" spans="1:3">
      <c r="A12" s="269" t="s">
        <v>925</v>
      </c>
      <c r="B12" s="273" t="s">
        <v>816</v>
      </c>
      <c r="C12" s="271"/>
    </row>
    <row r="13" spans="1:3">
      <c r="A13" s="269" t="s">
        <v>926</v>
      </c>
      <c r="B13" s="273" t="s">
        <v>816</v>
      </c>
      <c r="C13" s="271"/>
    </row>
    <row r="14" spans="1:3">
      <c r="A14" s="269" t="s">
        <v>927</v>
      </c>
      <c r="B14" s="273" t="s">
        <v>928</v>
      </c>
      <c r="C14" s="271"/>
    </row>
    <row r="15" spans="1:3">
      <c r="A15" s="269" t="s">
        <v>816</v>
      </c>
      <c r="B15" s="275" t="s">
        <v>816</v>
      </c>
      <c r="C15" s="271"/>
    </row>
    <row r="16" spans="1:3">
      <c r="A16" s="269" t="s">
        <v>929</v>
      </c>
      <c r="B16" s="277" t="s">
        <v>930</v>
      </c>
      <c r="C16" s="271"/>
    </row>
    <row r="17" spans="1:3">
      <c r="A17" s="269" t="s">
        <v>931</v>
      </c>
      <c r="B17" s="277" t="s">
        <v>932</v>
      </c>
      <c r="C17" s="271"/>
    </row>
    <row r="18" spans="1:3">
      <c r="A18" s="269" t="s">
        <v>933</v>
      </c>
      <c r="B18" s="277" t="s">
        <v>934</v>
      </c>
      <c r="C18" s="271"/>
    </row>
    <row r="19" spans="1:3">
      <c r="A19" s="269" t="s">
        <v>935</v>
      </c>
      <c r="B19" s="277" t="s">
        <v>936</v>
      </c>
      <c r="C19" s="271"/>
    </row>
    <row r="20" spans="1:3">
      <c r="A20" s="269" t="s">
        <v>937</v>
      </c>
      <c r="B20" s="277" t="s">
        <v>936</v>
      </c>
      <c r="C20" s="271"/>
    </row>
    <row r="21" spans="1:3">
      <c r="A21" s="269" t="s">
        <v>938</v>
      </c>
      <c r="B21" s="277" t="s">
        <v>936</v>
      </c>
      <c r="C21" s="271"/>
    </row>
    <row r="22" spans="1:3">
      <c r="A22" s="269" t="s">
        <v>939</v>
      </c>
      <c r="B22" s="277" t="s">
        <v>936</v>
      </c>
      <c r="C22" s="271"/>
    </row>
    <row r="23" spans="1:3">
      <c r="A23" s="269" t="s">
        <v>940</v>
      </c>
      <c r="B23" s="277" t="s">
        <v>936</v>
      </c>
      <c r="C23" s="271"/>
    </row>
    <row r="24" spans="1:3">
      <c r="A24" s="269" t="s">
        <v>941</v>
      </c>
      <c r="B24" s="277" t="s">
        <v>936</v>
      </c>
      <c r="C24" s="271"/>
    </row>
    <row r="25" spans="1:3">
      <c r="A25" s="269" t="s">
        <v>942</v>
      </c>
      <c r="B25" s="277" t="s">
        <v>936</v>
      </c>
      <c r="C25" s="271"/>
    </row>
    <row r="26" spans="1:3">
      <c r="A26" s="269" t="s">
        <v>943</v>
      </c>
      <c r="B26" s="277" t="s">
        <v>944</v>
      </c>
      <c r="C26" s="271"/>
    </row>
    <row r="27" spans="1:3">
      <c r="A27" s="269" t="s">
        <v>945</v>
      </c>
      <c r="B27" s="277" t="s">
        <v>936</v>
      </c>
      <c r="C27" s="271"/>
    </row>
    <row r="28" spans="1:3">
      <c r="A28" s="269" t="s">
        <v>946</v>
      </c>
      <c r="B28" s="277" t="s">
        <v>936</v>
      </c>
      <c r="C28" s="271"/>
    </row>
    <row r="29" spans="1:3">
      <c r="A29" s="269" t="s">
        <v>947</v>
      </c>
      <c r="B29" s="277" t="s">
        <v>936</v>
      </c>
      <c r="C29" s="271"/>
    </row>
    <row r="30" spans="1:3">
      <c r="A30" s="269" t="s">
        <v>948</v>
      </c>
      <c r="B30" s="277" t="s">
        <v>936</v>
      </c>
      <c r="C30" s="271"/>
    </row>
    <row r="31" spans="1:3" ht="24">
      <c r="A31" s="287" t="s">
        <v>949</v>
      </c>
      <c r="B31" s="277" t="s">
        <v>950</v>
      </c>
      <c r="C31" s="271"/>
    </row>
    <row r="32" spans="1:3">
      <c r="A32" s="269" t="s">
        <v>951</v>
      </c>
      <c r="B32" s="277" t="s">
        <v>952</v>
      </c>
      <c r="C32" s="271"/>
    </row>
    <row r="33" spans="1:2">
      <c r="A33" s="282" t="s">
        <v>953</v>
      </c>
      <c r="B33" s="282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50</vt:i4>
      </vt:variant>
    </vt:vector>
  </HeadingPairs>
  <TitlesOfParts>
    <vt:vector size="58" baseType="lpstr">
      <vt:lpstr>Pokyny pro vyplnění</vt:lpstr>
      <vt:lpstr>Stavba</vt:lpstr>
      <vt:lpstr>VzorPolozky</vt:lpstr>
      <vt:lpstr>240809 01 Pol</vt:lpstr>
      <vt:lpstr>240809 02 Pol</vt:lpstr>
      <vt:lpstr>Rekapitulace</vt:lpstr>
      <vt:lpstr>Rozpočet</vt:lpstr>
      <vt:lpstr>Parametry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'240809 01 Pol'!Názvy_tisku</vt:lpstr>
      <vt:lpstr>'240809 02 Pol'!Názvy_tisku</vt:lpstr>
      <vt:lpstr>oadresa</vt:lpstr>
      <vt:lpstr>Stavba!Objednatel</vt:lpstr>
      <vt:lpstr>Stavba!Objekt</vt:lpstr>
      <vt:lpstr>'240809 01 Pol'!Oblast_tisku</vt:lpstr>
      <vt:lpstr>'240809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Vejtasa</dc:creator>
  <cp:lastModifiedBy>Jan Vejtasa</cp:lastModifiedBy>
  <cp:lastPrinted>2019-03-19T12:27:02Z</cp:lastPrinted>
  <dcterms:created xsi:type="dcterms:W3CDTF">2009-04-08T07:15:50Z</dcterms:created>
  <dcterms:modified xsi:type="dcterms:W3CDTF">2024-08-25T04:59:29Z</dcterms:modified>
</cp:coreProperties>
</file>